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5\OCT\INF_ELABORADA\"/>
    </mc:Choice>
  </mc:AlternateContent>
  <xr:revisionPtr revIDLastSave="0" documentId="13_ncr:1_{533A14FA-ED75-426A-9E5C-B52574B2CDF5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state="hidden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0" i="10" l="1"/>
  <c r="E188" i="10"/>
  <c r="B37" i="16"/>
  <c r="C37" i="16"/>
  <c r="D37" i="16"/>
  <c r="E37" i="16"/>
  <c r="F37" i="16"/>
  <c r="G37" i="16"/>
  <c r="H37" i="16"/>
  <c r="F125" i="16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B186" i="10"/>
  <c r="D186" i="10" l="1"/>
  <c r="D185" i="10"/>
  <c r="B36" i="16"/>
  <c r="B35" i="16"/>
  <c r="C35" i="16"/>
  <c r="D35" i="16"/>
  <c r="E35" i="16"/>
  <c r="F35" i="16"/>
  <c r="G35" i="16"/>
  <c r="H35" i="16"/>
  <c r="C36" i="16"/>
  <c r="D36" i="16"/>
  <c r="E36" i="16"/>
  <c r="F36" i="16"/>
  <c r="G36" i="16"/>
  <c r="H36" i="16"/>
  <c r="B185" i="10" l="1"/>
  <c r="E186" i="10"/>
  <c r="C187" i="10"/>
  <c r="E187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A187" i="10"/>
  <c r="B109" i="16" s="1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<sst xmlns="http://schemas.openxmlformats.org/spreadsheetml/2006/main" count="348" uniqueCount="216">
  <si>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</si>
  <si>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</si>
  <si>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</si>
  <si>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</si>
  <si>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</si>
  <si>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</si>
  <si>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</si>
  <si>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</si>
  <si>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</si>
  <si>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</si>
  <si>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</si>
  <si>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</si>
  <si>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</si>
  <si>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</si>
  <si>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</si>
  <si>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</si>
  <si>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</si>
  <si>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</si>
  <si>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</si>
  <si>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</si>
  <si>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</si>
  <si>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</si>
  <si>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</si>
  <si>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</si>
  <si>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</si>
  <si>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</si>
  <si>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</si>
  <si>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</si>
  <si>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</si>
  <si>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</si>
  <si>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</si>
  <si>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</si>
  <si>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</si>
  <si>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</si>
  <si>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</si>
  <si>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</si>
  <si>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</si>
  <si>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</si>
  <si>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</si>
  <si>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</si>
  <si>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</si>
  <si>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</si>
  <si>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</si>
  <si>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</si>
  <si>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</si>
  <si>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</si>
  <si>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</si>
  <si>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</si>
  <si>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</si>
  <si>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</si>
  <si>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</si>
  <si>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</si>
  <si>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</si>
  <si>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</si>
  <si>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</si>
  <si>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</si>
  <si>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</si>
  <si>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</si>
  <si>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</si>
  <si>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</si>
  <si>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</si>
  <si>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</si>
  <si>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</si>
  <si>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</si>
  <si>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</si>
  <si>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</si>
  <si>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</si>
  <si>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</si>
  <si>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</si>
  <si>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</si>
  <si>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</si>
  <si>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</si>
  <si>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</si>
  <si>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</si>
  <si>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</si>
  <si>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</si>
  <si>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</si>
  <si>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</si>
  <si>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</si>
  <si>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</si>
  <si>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</si>
  <si>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</si>
  <si>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</si>
  <si>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</si>
  <si>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</si>
  <si>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</si>
  <si>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</si>
  <si>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</si>
  <si>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</si>
  <si>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</si>
  <si>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</si>
  <si>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</si>
  <si>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</si>
  <si>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</si>
  <si>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</si>
  <si>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</si>
  <si>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</si>
  <si>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</si>
  <si>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</si>
  <si>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</si>
  <si>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</si>
  <si>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</si>
  <si>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</si>
  <si>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</si>
  <si>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</si>
  <si>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</si>
  <si>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</si>
  <si>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</si>
  <si>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</si>
  <si>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</si>
  <si>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</si>
  <si>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</si>
  <si>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</si>
  <si>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2023</t>
  </si>
  <si>
    <t>Febrero 2023</t>
  </si>
  <si>
    <t>24/01/2023 20:43</t>
  </si>
  <si>
    <t>Marzo 2023</t>
  </si>
  <si>
    <t>Abril 2023</t>
  </si>
  <si>
    <t>Mayo 2023</t>
  </si>
  <si>
    <t>Junio 2023</t>
  </si>
  <si>
    <t>Julio 2023</t>
  </si>
  <si>
    <t>19/07/2023 14:27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</si>
  <si>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</si>
  <si>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</si>
  <si>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</si>
  <si>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</si>
  <si>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</si>
  <si>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</si>
  <si>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</si>
  <si>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</si>
  <si>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</si>
  <si>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</si>
  <si>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</si>
  <si>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</si>
  <si>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</si>
  <si>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</si>
  <si>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</si>
  <si>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</si>
  <si>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Octubre 2024</t>
  </si>
  <si>
    <t>31/10/2024</t>
  </si>
  <si>
    <t>Noviembre 2024</t>
  </si>
  <si>
    <t>30/11/2024</t>
  </si>
  <si>
    <t>Diciembre 2024</t>
  </si>
  <si>
    <t>31/12/2024</t>
  </si>
  <si>
    <t>Enero 2025</t>
  </si>
  <si>
    <t>31/01/2025</t>
  </si>
  <si>
    <t>Entrega batería</t>
  </si>
  <si>
    <t>Carga batería</t>
  </si>
  <si>
    <t>Febrero 2025</t>
  </si>
  <si>
    <t>15/01/2025 20:57</t>
  </si>
  <si>
    <t>28/02/2025</t>
  </si>
  <si>
    <t>Marzo 2025</t>
  </si>
  <si>
    <t>31/03/2025</t>
  </si>
  <si>
    <t>Abril 2025</t>
  </si>
  <si>
    <t>30/04/2025</t>
  </si>
  <si>
    <t>Mayo 2025</t>
  </si>
  <si>
    <t>31/05/2025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</si>
  <si>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</si>
  <si>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</si>
  <si>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</si>
  <si>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</si>
  <si>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</si>
  <si>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</si>
  <si>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</si>
  <si>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</si>
  <si>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Desconocido</t>
  </si>
  <si>
    <t>31/08/2025</t>
  </si>
  <si>
    <t>Septiembre 2025</t>
  </si>
  <si>
    <t>30/09/2025</t>
  </si>
  <si>
    <t>Octubre 2025</t>
  </si>
  <si>
    <t>31/10/2025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</si>
  <si>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ut="11/12/2025 10:56:42"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msgID="3636B87C0E403ED83AC55C976CFAB898"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nrr="123"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</si>
  <si>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ut="11/12/2025 11:10:13"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msgID="06ED83812A44CC3176E4719660197D3F"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rows="26" cols="10" /&gt;&lt;esdo ews="" ece="" ptn="" /&gt;&lt;/excel&gt;&lt;pgs&gt;&lt;pg rows="22" cols="9" nrr="2396" nrc="1047"&gt;&lt;pg /&gt;&lt;bls&gt;&lt;bl sr="1" sc="1" rfetch="22" cfetch="9" posid="1" darows="0" dacols="1"&gt;&lt;excel&gt;&lt;epo ews="Dat_01" ece="A4" enr="MSTR.Balance_B.C._Mensual_Sistema_eléctrico"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</si>
  <si>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ut="11/12/2025 11:13:32"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msgID="DFA47C44BA4047FACD9DDEAECF60051F"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nrr="130" nrc="120"&gt;&lt;pg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</si>
  <si>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01/10/2025</t>
  </si>
  <si>
    <t>02/10/2025</t>
  </si>
  <si>
    <t>03/10/2025</t>
  </si>
  <si>
    <t>04/10/2025</t>
  </si>
  <si>
    <t>05/10/2025</t>
  </si>
  <si>
    <t>06/10/2025</t>
  </si>
  <si>
    <t>07/10/2025</t>
  </si>
  <si>
    <t>08/10/2025</t>
  </si>
  <si>
    <t>09/10/2025</t>
  </si>
  <si>
    <t>10/10/2025</t>
  </si>
  <si>
    <t>11/10/2025</t>
  </si>
  <si>
    <t>12/10/2025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</si>
  <si>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</si>
  <si>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</si>
  <si>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</si>
  <si>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</si>
  <si>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</si>
  <si>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</si>
  <si>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</si>
  <si>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20/10/2025</t>
  </si>
  <si>
    <t>21/10/2025</t>
  </si>
  <si>
    <t>22/10/2025</t>
  </si>
  <si>
    <t>23/10/2025</t>
  </si>
  <si>
    <t>24/10/2025</t>
  </si>
  <si>
    <t>25/10/2025</t>
  </si>
  <si>
    <t>26/10/2025</t>
  </si>
  <si>
    <t>27/10/2025</t>
  </si>
  <si>
    <t>28/10/2025</t>
  </si>
  <si>
    <t>29/10/2025</t>
  </si>
  <si>
    <t>30/10/2025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</si>
  <si>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ut="11/12/2025 11:14:26"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msgID="7168AABA984A9417FEF708AA43FE7D46"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rows="33" cols="5" /&gt;&lt;esdo ews="" ece="" ptn="" /&gt;&lt;/excel&gt;&lt;pgs&gt;&lt;pg rows="31" cols="4" nrr="3792" nrc="500"&gt;&lt;pg /&gt;&lt;bls&gt;&lt;bl sr="1" sc="1" rfetch="31" cfetch="4" posid="1" darows="0" dacols="1"&gt;&lt;excel&gt;&lt;epo ews="Dat_01" ece="A50" enr="MSTR.Evolución_diaria_de_la_temperatura" ptn="" qtn="" rows="33" cols="5" /&gt;&lt;esdo ews="" ece="" ptn="" /&gt;&lt;/excel&gt;&lt;gridRng&gt;&lt;sect id="TITLE_AREA" rngprop="1:1:2:1" /&gt;&lt;sect id="ROWHEADERS_AREA" rngprop="3:1:31:1" /&gt;&lt;sect id="COLUMNHEADERS_AREA" rngprop="1:2:2:4" /&gt;&lt;sect id="DATA_AREA" rngprop="3:2:31:4"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</si>
  <si>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ut="11/12/2025 11:14:42"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msgID="CD9D5F572B426C4318F478848CBD6151"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rows="33" cols="3" /&gt;&lt;esdo ews="" ece="" ptn="" /&gt;&lt;/excel&gt;&lt;pgs&gt;&lt;pg rows="31" cols="2" nrr="3849" nrc="254"&gt;&lt;pg /&gt;&lt;bls&gt;&lt;bl sr="1" sc="1" rfetch="31" cfetch="2" posid="1" darows="0" dacols="1"&gt;&lt;excel&gt;&lt;epo ews="Dat_01" ece="F50" enr="MSTR.Evolución_diaria_de_la_temperatura._Histórico" ptn="" qtn="" rows="33" cols="3" /&gt;&lt;esdo ews="" ece="" ptn="" /&gt;&lt;/excel&gt;&lt;gridRng&gt;&lt;sect id="TITLE_AREA" rngprop="1:1:2:1" /&gt;&lt;sect id="ROWHEADERS_AREA" rngprop="3:1:31:1" /&gt;&lt;sect id="COLUMNHEADERS_AREA" rngprop="1:2:2:2" /&gt;&lt;sect id="DATA_AREA" rngprop="3:2:31:2" /&gt;&lt;/gridRng&gt;&lt;shapes /&gt;&lt;/bl&gt;&lt;/bls&gt;&lt;/pg&gt;&lt;/pgs&gt;&lt;/rptloc&gt;&lt;/mi&gt;</t>
  </si>
  <si>
    <t>Noviembre 2025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</si>
  <si>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ut="11/12/2025 11:22:45"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msgID="16A937250344729160E6F498A021BE60"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rows="37" cols="2" /&gt;&lt;esdo ews="" ece="" ptn="" /&gt;&lt;/excel&gt;&lt;pgs&gt;&lt;pg rows="35" cols="1" nrr="3727" nrc="121"&gt;&lt;pg /&gt;&lt;bls&gt;&lt;bl sr="1" sc="1" rfetch="35" cfetch="1" posid="1" darows="0" dacols="1"&gt;&lt;excel&gt;&lt;epo ews="Dat_01" ece="A85" enr="MSTR.Serie_Balance_B.C._Mensual" ptn="" qtn="" rows="37" cols="2" /&gt;&lt;esdo ews="" ece="" ptn="" /&gt;&lt;/excel&gt;&lt;gridRng&gt;&lt;sect id="TITLE_AREA" rngprop="1:1:2:1" /&gt;&lt;sect id="ROWHEADERS_AREA" rngprop="3:1:35:1" /&gt;&lt;sect id="COLUMNHEADERS_AREA" rngprop="1:2:2:1" /&gt;&lt;sect id="DATA_AREA" rngprop="3:2:35:1"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</si>
  <si>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ut="11/12/2025 11:24:49"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msgID="E88166B1A44E79B0CC977D87FC242B69"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rows="33" cols="2" /&gt;&lt;esdo ews="" ece="" ptn="" /&gt;&lt;/excel&gt;&lt;pgs&gt;&lt;pg rows="31" cols="1" nrr="3751" nrc="126"&gt;&lt;pg /&gt;&lt;bls&gt;&lt;bl sr="1" sc="1" rfetch="31" cfetch="1" posid="1" darows="0" dacols="1"&gt;&lt;excel&gt;&lt;epo ews="Dat_01" ece="A127" enr="MSTR.Demanda_máxima_horaria"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</si>
  <si>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ut="11/12/2025 11:25:17"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msgID="9BD87BC9EE486AF91FA4A79E02CAE8F7"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rows="33" cols="2" /&gt;&lt;esdo ews="" ece="" ptn="" /&gt;&lt;/excel&gt;&lt;pgs&gt;&lt;pg rows="31" cols="1" nrr="3720" nrc="125"&gt;&lt;pg /&gt;&lt;bls&gt;&lt;bl sr="1" sc="1" rfetch="31" cfetch="1" posid="1" darows="0" dacols="1"&gt;&lt;excel&gt;&lt;epo ews="Dat_01" ece="C127" enr="MSTR.Demanda_diaria"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</si>
  <si>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15/10/2025 20:51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</si>
  <si>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ut="11/12/2025 11:33:42"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msgID="F3546D2DBF46B2A3B3F884837F9AF8D8"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nrr="125" nrc="250"&gt;&lt;pg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</si>
  <si>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ut="11/12/2025 11:34:55"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msgID="40BD167E7F4A86E106A1C881306BED00"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nrr="108" nrc="144"&gt;&lt;pg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</si>
  <si>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ut="11/12/2025 11:35:22"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msgID="7C39707032478333D2A5F290C8495002"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nrr="122" nrc="488"&gt;&lt;pg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</si>
  <si>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8c937ce80ee748e9ba802920d56c0285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</si>
  <si>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ut="11/12/2025 11:37:56" si="2.00000001fefd3dcfed7cd25455e700f752d9b9a0313cf74e2419f1a0f66e439c22a3bd2f2cc610fcefea1e69ce581d18cde334c2bc8a55156cd938ca01d3cdb77f9c39767f04ed171b21f90ea7dfc79f3fe75b5ad71f9e1642927c4282acf8d0ae50d9448c11b8b9303dc603d72708a6343279e32996281eaf078b8224cd19edc3f9719cae8039ef7d3cc2042455d107312a983ca65f675d5a99a985c5d4cf75d1077922adeb6b68ff6beb58312cfebb18cbbd5c533879dfd4ae72508122d34996ca4e1f8f7910d040cb8f4ffa8fa958a3f0a1bae5268468e1d007a4fd2cc1473169225e30b1e6ac08e78a45d3a50a704f7b994a11526f1587e2d523f1f656a3e348154b9218ca5762da46c9b943168e21c97b819d941aa3dfa7af70ff83632df7e2.p-3082.0.1_-3082.0.1_0.1.Europe/Madrid.upriv*_1*_pidn2*_1*_session*-lat*_1.000000010249d5db847bcfd2433798936f687e5bbc6025e02a1c7b878664c7c178082d74f19f6cbe489d688d14d667275f35c0a4099c9070.000000018939f9d5f0edbcc6f66aa31684c24cc4bc6025e0de57101f3f6b65d5d14b949d4ef173394ee7457b8f845c9ba9205a84c4d7e0ae.0.1.1.BDEbi.A2E2948BC74B9CF051A963A6CEDDABFA.0-3082.1.1_-0.1.0_-3082.1.1_5.5.0.*0.000000019902c2944bf3a25ed7771c1fe92a3e5fc911585af35db7145d5a3206421c6333f85dba5a.0.23.11*.4*.1200*.00787J.e.0000000112ce34852393a1272151c86beecfc042c911585a62dd10ca96d44bdfa283c1e2ac721993.0.10*.131*.138*.18.*0.0.0.0" msgID="2D86540E984646BA4B986FAF2371C13B"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nrr="2411" nrc="1284"&gt;&lt;pg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</si>
</sst>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8" formatCode="0.000%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2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8" fontId="0" fillId="0" borderId="0" xfId="38" applyNumberFormat="1" applyFont="1"/>
    <xf numFmtId="175" fontId="26" fillId="4" borderId="6" xfId="24">
      <alignment horizontal="right" vertical="center"/>
    </xf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10" fontId="42" fillId="4" borderId="6" xfId="31">
      <alignment horizontal="right" vertical="center"/>
    </xf>
    <xf numFmtId="4" fontId="26" fillId="4" borderId="6" xfId="22">
      <alignment horizontal="right" vertical="center"/>
    </xf>
    <xf numFmtId="173" fontId="26" fillId="4" borderId="6" xfId="23">
      <alignment horizontal="right" vertical="center"/>
    </xf>
    <xf numFmtId="169" fontId="26" fillId="4" borderId="6" xfId="13">
      <alignment horizontal="right" vertical="center"/>
    </xf>
    <xf numFmtId="164" fontId="26" fillId="4" borderId="6" xfId="27" quotePrefix="1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1.7659999999999999E-2</c:v>
                </c:pt>
                <c:pt idx="1">
                  <c:v>-3.96E-3</c:v>
                </c:pt>
                <c:pt idx="2">
                  <c:v>-3.6800000000000001E-3</c:v>
                </c:pt>
                <c:pt idx="3">
                  <c:v>-1.387E-2</c:v>
                </c:pt>
                <c:pt idx="4">
                  <c:v>-1.4E-3</c:v>
                </c:pt>
                <c:pt idx="5">
                  <c:v>1.839E-2</c:v>
                </c:pt>
                <c:pt idx="6">
                  <c:v>-8.2400000000000008E-3</c:v>
                </c:pt>
                <c:pt idx="7">
                  <c:v>-6.2100000000000002E-3</c:v>
                </c:pt>
                <c:pt idx="8">
                  <c:v>5.45E-3</c:v>
                </c:pt>
                <c:pt idx="9">
                  <c:v>4.3E-3</c:v>
                </c:pt>
                <c:pt idx="10">
                  <c:v>-4.3600000000000002E-3</c:v>
                </c:pt>
                <c:pt idx="11">
                  <c:v>8.0300000000000007E-3</c:v>
                </c:pt>
                <c:pt idx="12">
                  <c:v>1.81E-3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-2.0219999999999998E-2</c:v>
                </c:pt>
                <c:pt idx="1">
                  <c:v>-5.8599999999999998E-3</c:v>
                </c:pt>
                <c:pt idx="2">
                  <c:v>1.9300000000000001E-3</c:v>
                </c:pt>
                <c:pt idx="3">
                  <c:v>4.1599999999999996E-3</c:v>
                </c:pt>
                <c:pt idx="4">
                  <c:v>1.273E-2</c:v>
                </c:pt>
                <c:pt idx="5">
                  <c:v>1.9949999999999999E-2</c:v>
                </c:pt>
                <c:pt idx="6">
                  <c:v>-3.79E-3</c:v>
                </c:pt>
                <c:pt idx="7">
                  <c:v>3.7699999999999999E-3</c:v>
                </c:pt>
                <c:pt idx="8">
                  <c:v>5.0290000000000001E-2</c:v>
                </c:pt>
                <c:pt idx="9">
                  <c:v>1.4400000000000001E-3</c:v>
                </c:pt>
                <c:pt idx="10">
                  <c:v>6.0099999999999997E-3</c:v>
                </c:pt>
                <c:pt idx="11">
                  <c:v>1.9910000000000001E-2</c:v>
                </c:pt>
                <c:pt idx="12">
                  <c:v>7.2100000000000003E-3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2.247E-2</c:v>
                </c:pt>
                <c:pt idx="1">
                  <c:v>-2.2000000000000001E-3</c:v>
                </c:pt>
                <c:pt idx="2">
                  <c:v>1.8339999999999999E-2</c:v>
                </c:pt>
                <c:pt idx="3">
                  <c:v>3.6269999999999997E-2</c:v>
                </c:pt>
                <c:pt idx="4">
                  <c:v>-1.461E-2</c:v>
                </c:pt>
                <c:pt idx="5">
                  <c:v>1.9089999999999999E-2</c:v>
                </c:pt>
                <c:pt idx="6">
                  <c:v>-1.6500000000000001E-2</c:v>
                </c:pt>
                <c:pt idx="7">
                  <c:v>-3.1E-4</c:v>
                </c:pt>
                <c:pt idx="8">
                  <c:v>5.8380000000000001E-2</c:v>
                </c:pt>
                <c:pt idx="9">
                  <c:v>2.3630000000000002E-2</c:v>
                </c:pt>
                <c:pt idx="10">
                  <c:v>-1.3429999999999999E-2</c:v>
                </c:pt>
                <c:pt idx="11">
                  <c:v>1.205E-2</c:v>
                </c:pt>
                <c:pt idx="12">
                  <c:v>-1.5779999999999999E-2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1.9910000000000001E-2</c:v>
                </c:pt>
                <c:pt idx="1">
                  <c:v>-1.2019999999999999E-2</c:v>
                </c:pt>
                <c:pt idx="2">
                  <c:v>1.6590000000000001E-2</c:v>
                </c:pt>
                <c:pt idx="3">
                  <c:v>2.656E-2</c:v>
                </c:pt>
                <c:pt idx="4">
                  <c:v>-3.2799999999999999E-3</c:v>
                </c:pt>
                <c:pt idx="5">
                  <c:v>5.7430000000000002E-2</c:v>
                </c:pt>
                <c:pt idx="6">
                  <c:v>-2.853E-2</c:v>
                </c:pt>
                <c:pt idx="7">
                  <c:v>-2.7499999999999998E-3</c:v>
                </c:pt>
                <c:pt idx="8">
                  <c:v>0.11412</c:v>
                </c:pt>
                <c:pt idx="9">
                  <c:v>2.937E-2</c:v>
                </c:pt>
                <c:pt idx="10">
                  <c:v>-1.1780000000000001E-2</c:v>
                </c:pt>
                <c:pt idx="11">
                  <c:v>3.9989999999999998E-2</c:v>
                </c:pt>
                <c:pt idx="12">
                  <c:v>-6.7600000000000004E-3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2005-2024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1"/>
                <c:pt idx="0">
                  <c:v>25.250631578899998</c:v>
                </c:pt>
                <c:pt idx="1">
                  <c:v>24.939157894699999</c:v>
                </c:pt>
                <c:pt idx="2">
                  <c:v>24.032157894699999</c:v>
                </c:pt>
                <c:pt idx="3">
                  <c:v>23.880631578900001</c:v>
                </c:pt>
                <c:pt idx="4">
                  <c:v>24.777000000000001</c:v>
                </c:pt>
                <c:pt idx="5">
                  <c:v>24.770157894699999</c:v>
                </c:pt>
                <c:pt idx="6">
                  <c:v>24.593842105299998</c:v>
                </c:pt>
                <c:pt idx="7">
                  <c:v>24.516315789499998</c:v>
                </c:pt>
                <c:pt idx="8">
                  <c:v>23.908894736800001</c:v>
                </c:pt>
                <c:pt idx="9">
                  <c:v>23.408999999999999</c:v>
                </c:pt>
                <c:pt idx="10">
                  <c:v>22.9499473684</c:v>
                </c:pt>
                <c:pt idx="11">
                  <c:v>22.918631578900001</c:v>
                </c:pt>
                <c:pt idx="12">
                  <c:v>22.778736842099999</c:v>
                </c:pt>
                <c:pt idx="13">
                  <c:v>22.171315789499999</c:v>
                </c:pt>
                <c:pt idx="14">
                  <c:v>21.98</c:v>
                </c:pt>
                <c:pt idx="15">
                  <c:v>22.377526315800001</c:v>
                </c:pt>
                <c:pt idx="16">
                  <c:v>22.1953157895</c:v>
                </c:pt>
                <c:pt idx="17">
                  <c:v>21.979842105300001</c:v>
                </c:pt>
                <c:pt idx="18">
                  <c:v>21.768000000000001</c:v>
                </c:pt>
                <c:pt idx="19">
                  <c:v>21.540842105300001</c:v>
                </c:pt>
                <c:pt idx="20">
                  <c:v>20.993368421100001</c:v>
                </c:pt>
                <c:pt idx="21">
                  <c:v>20.3948421053</c:v>
                </c:pt>
                <c:pt idx="22">
                  <c:v>21.012736842100001</c:v>
                </c:pt>
                <c:pt idx="23">
                  <c:v>21.4676842105</c:v>
                </c:pt>
                <c:pt idx="24">
                  <c:v>21.6371578947</c:v>
                </c:pt>
                <c:pt idx="25">
                  <c:v>21.4699473684</c:v>
                </c:pt>
                <c:pt idx="26">
                  <c:v>21.260684210499999</c:v>
                </c:pt>
                <c:pt idx="27">
                  <c:v>20.525315789499999</c:v>
                </c:pt>
                <c:pt idx="28">
                  <c:v>20.275157894700001</c:v>
                </c:pt>
                <c:pt idx="29">
                  <c:v>19.895526315800002</c:v>
                </c:pt>
                <c:pt idx="30">
                  <c:v>19.974263157900001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2005-2024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1"/>
                <c:pt idx="0">
                  <c:v>14.816736842099999</c:v>
                </c:pt>
                <c:pt idx="1">
                  <c:v>14.4531578947</c:v>
                </c:pt>
                <c:pt idx="2">
                  <c:v>14.3345263158</c:v>
                </c:pt>
                <c:pt idx="3">
                  <c:v>13.7991052632</c:v>
                </c:pt>
                <c:pt idx="4">
                  <c:v>13.5978421053</c:v>
                </c:pt>
                <c:pt idx="5">
                  <c:v>14.0074210526</c:v>
                </c:pt>
                <c:pt idx="6">
                  <c:v>14.2481578947</c:v>
                </c:pt>
                <c:pt idx="7">
                  <c:v>14.3179473684</c:v>
                </c:pt>
                <c:pt idx="8">
                  <c:v>14.1184210526</c:v>
                </c:pt>
                <c:pt idx="9">
                  <c:v>14.0560526316</c:v>
                </c:pt>
                <c:pt idx="10">
                  <c:v>14.090894736799999</c:v>
                </c:pt>
                <c:pt idx="11">
                  <c:v>14.0011578947</c:v>
                </c:pt>
                <c:pt idx="12">
                  <c:v>13.3135789474</c:v>
                </c:pt>
                <c:pt idx="13">
                  <c:v>12.6839473684</c:v>
                </c:pt>
                <c:pt idx="14">
                  <c:v>12.3219473684</c:v>
                </c:pt>
                <c:pt idx="15">
                  <c:v>12.5356315789</c:v>
                </c:pt>
                <c:pt idx="16">
                  <c:v>13.1053684211</c:v>
                </c:pt>
                <c:pt idx="17">
                  <c:v>13.4267368421</c:v>
                </c:pt>
                <c:pt idx="18">
                  <c:v>13.149842105299999</c:v>
                </c:pt>
                <c:pt idx="19">
                  <c:v>13.277210526299999</c:v>
                </c:pt>
                <c:pt idx="20">
                  <c:v>12.5932105263</c:v>
                </c:pt>
                <c:pt idx="21">
                  <c:v>12.183052631600001</c:v>
                </c:pt>
                <c:pt idx="22">
                  <c:v>12.239631578899999</c:v>
                </c:pt>
                <c:pt idx="23">
                  <c:v>12.109473684199999</c:v>
                </c:pt>
                <c:pt idx="24">
                  <c:v>12.579421052600001</c:v>
                </c:pt>
                <c:pt idx="25">
                  <c:v>12.1646315789</c:v>
                </c:pt>
                <c:pt idx="26">
                  <c:v>11.4634736842</c:v>
                </c:pt>
                <c:pt idx="27">
                  <c:v>11.577052631600001</c:v>
                </c:pt>
                <c:pt idx="28">
                  <c:v>11.2325789474</c:v>
                </c:pt>
                <c:pt idx="29">
                  <c:v>11.165105263199999</c:v>
                </c:pt>
                <c:pt idx="30">
                  <c:v>11.5437368421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1"/>
                <c:pt idx="0">
                  <c:v>26.288</c:v>
                </c:pt>
                <c:pt idx="1">
                  <c:v>27.001999999999999</c:v>
                </c:pt>
                <c:pt idx="2">
                  <c:v>27.047999999999998</c:v>
                </c:pt>
                <c:pt idx="3">
                  <c:v>27.620999999999999</c:v>
                </c:pt>
                <c:pt idx="4">
                  <c:v>24.312000000000001</c:v>
                </c:pt>
                <c:pt idx="5">
                  <c:v>25.120999999999999</c:v>
                </c:pt>
                <c:pt idx="6">
                  <c:v>26.835999999999999</c:v>
                </c:pt>
                <c:pt idx="7">
                  <c:v>25.637</c:v>
                </c:pt>
                <c:pt idx="8">
                  <c:v>23.683</c:v>
                </c:pt>
                <c:pt idx="9">
                  <c:v>23.324000000000002</c:v>
                </c:pt>
                <c:pt idx="10">
                  <c:v>24.303999999999998</c:v>
                </c:pt>
                <c:pt idx="11">
                  <c:v>24.77</c:v>
                </c:pt>
                <c:pt idx="12">
                  <c:v>24.623000000000001</c:v>
                </c:pt>
                <c:pt idx="13">
                  <c:v>25.241</c:v>
                </c:pt>
                <c:pt idx="14">
                  <c:v>25.177</c:v>
                </c:pt>
                <c:pt idx="15">
                  <c:v>24.231000000000002</c:v>
                </c:pt>
                <c:pt idx="16">
                  <c:v>24.279</c:v>
                </c:pt>
                <c:pt idx="17">
                  <c:v>25.196000000000002</c:v>
                </c:pt>
                <c:pt idx="18">
                  <c:v>24.207999999999998</c:v>
                </c:pt>
                <c:pt idx="19">
                  <c:v>23.779</c:v>
                </c:pt>
                <c:pt idx="20">
                  <c:v>25.137</c:v>
                </c:pt>
                <c:pt idx="21">
                  <c:v>25.550999999999998</c:v>
                </c:pt>
                <c:pt idx="22">
                  <c:v>25.076000000000001</c:v>
                </c:pt>
                <c:pt idx="23">
                  <c:v>23.547999999999998</c:v>
                </c:pt>
                <c:pt idx="24">
                  <c:v>22.2</c:v>
                </c:pt>
                <c:pt idx="25">
                  <c:v>19.669</c:v>
                </c:pt>
                <c:pt idx="26">
                  <c:v>20.821999999999999</c:v>
                </c:pt>
                <c:pt idx="27">
                  <c:v>21.998000000000001</c:v>
                </c:pt>
                <c:pt idx="28">
                  <c:v>20.167999999999999</c:v>
                </c:pt>
                <c:pt idx="29">
                  <c:v>21.39</c:v>
                </c:pt>
                <c:pt idx="30">
                  <c:v>21.716000000000001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1"/>
                <c:pt idx="0">
                  <c:v>20.219000000000001</c:v>
                </c:pt>
                <c:pt idx="1">
                  <c:v>20.484000000000002</c:v>
                </c:pt>
                <c:pt idx="2">
                  <c:v>20.736999999999998</c:v>
                </c:pt>
                <c:pt idx="3">
                  <c:v>21.338999999999999</c:v>
                </c:pt>
                <c:pt idx="4">
                  <c:v>19.123999999999999</c:v>
                </c:pt>
                <c:pt idx="5">
                  <c:v>19.035</c:v>
                </c:pt>
                <c:pt idx="6">
                  <c:v>20.102</c:v>
                </c:pt>
                <c:pt idx="7">
                  <c:v>20.026</c:v>
                </c:pt>
                <c:pt idx="8">
                  <c:v>19.498999999999999</c:v>
                </c:pt>
                <c:pt idx="9">
                  <c:v>18.687999999999999</c:v>
                </c:pt>
                <c:pt idx="10">
                  <c:v>19.047999999999998</c:v>
                </c:pt>
                <c:pt idx="11">
                  <c:v>19.736999999999998</c:v>
                </c:pt>
                <c:pt idx="12">
                  <c:v>20.195</c:v>
                </c:pt>
                <c:pt idx="13">
                  <c:v>19.792000000000002</c:v>
                </c:pt>
                <c:pt idx="14">
                  <c:v>19.632999999999999</c:v>
                </c:pt>
                <c:pt idx="15">
                  <c:v>19.181999999999999</c:v>
                </c:pt>
                <c:pt idx="16">
                  <c:v>19.026</c:v>
                </c:pt>
                <c:pt idx="17">
                  <c:v>18.815999999999999</c:v>
                </c:pt>
                <c:pt idx="18">
                  <c:v>18.928000000000001</c:v>
                </c:pt>
                <c:pt idx="19">
                  <c:v>19.547999999999998</c:v>
                </c:pt>
                <c:pt idx="20">
                  <c:v>20.443999999999999</c:v>
                </c:pt>
                <c:pt idx="21">
                  <c:v>21.314</c:v>
                </c:pt>
                <c:pt idx="22">
                  <c:v>20.187999999999999</c:v>
                </c:pt>
                <c:pt idx="23">
                  <c:v>18.524999999999999</c:v>
                </c:pt>
                <c:pt idx="24">
                  <c:v>18.132000000000001</c:v>
                </c:pt>
                <c:pt idx="25">
                  <c:v>15.512</c:v>
                </c:pt>
                <c:pt idx="26">
                  <c:v>14.816000000000001</c:v>
                </c:pt>
                <c:pt idx="27">
                  <c:v>15.045</c:v>
                </c:pt>
                <c:pt idx="28">
                  <c:v>16.541</c:v>
                </c:pt>
                <c:pt idx="29">
                  <c:v>17.097000000000001</c:v>
                </c:pt>
                <c:pt idx="30">
                  <c:v>17.419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2025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1"/>
                <c:pt idx="0">
                  <c:v>14.15</c:v>
                </c:pt>
                <c:pt idx="1">
                  <c:v>13.965999999999999</c:v>
                </c:pt>
                <c:pt idx="2">
                  <c:v>14.425000000000001</c:v>
                </c:pt>
                <c:pt idx="3">
                  <c:v>15.057</c:v>
                </c:pt>
                <c:pt idx="4">
                  <c:v>13.936999999999999</c:v>
                </c:pt>
                <c:pt idx="5">
                  <c:v>12.95</c:v>
                </c:pt>
                <c:pt idx="6">
                  <c:v>13.367000000000001</c:v>
                </c:pt>
                <c:pt idx="7">
                  <c:v>14.416</c:v>
                </c:pt>
                <c:pt idx="8">
                  <c:v>15.314</c:v>
                </c:pt>
                <c:pt idx="9">
                  <c:v>14.052</c:v>
                </c:pt>
                <c:pt idx="10">
                  <c:v>13.792</c:v>
                </c:pt>
                <c:pt idx="11">
                  <c:v>14.704000000000001</c:v>
                </c:pt>
                <c:pt idx="12">
                  <c:v>15.766999999999999</c:v>
                </c:pt>
                <c:pt idx="13">
                  <c:v>14.343</c:v>
                </c:pt>
                <c:pt idx="14">
                  <c:v>14.087999999999999</c:v>
                </c:pt>
                <c:pt idx="15">
                  <c:v>14.132999999999999</c:v>
                </c:pt>
                <c:pt idx="16">
                  <c:v>13.773</c:v>
                </c:pt>
                <c:pt idx="17">
                  <c:v>12.436</c:v>
                </c:pt>
                <c:pt idx="18">
                  <c:v>13.648</c:v>
                </c:pt>
                <c:pt idx="19">
                  <c:v>15.316000000000001</c:v>
                </c:pt>
                <c:pt idx="20">
                  <c:v>15.750999999999999</c:v>
                </c:pt>
                <c:pt idx="21">
                  <c:v>17.077000000000002</c:v>
                </c:pt>
                <c:pt idx="22">
                  <c:v>15.298999999999999</c:v>
                </c:pt>
                <c:pt idx="23">
                  <c:v>13.502000000000001</c:v>
                </c:pt>
                <c:pt idx="24">
                  <c:v>14.064</c:v>
                </c:pt>
                <c:pt idx="25">
                  <c:v>11.356</c:v>
                </c:pt>
                <c:pt idx="26">
                  <c:v>8.81</c:v>
                </c:pt>
                <c:pt idx="27">
                  <c:v>8.0920000000000005</c:v>
                </c:pt>
                <c:pt idx="28">
                  <c:v>12.914</c:v>
                </c:pt>
                <c:pt idx="29">
                  <c:v>12.803000000000001</c:v>
                </c:pt>
                <c:pt idx="30">
                  <c:v>13.121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2024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1"/>
                <c:pt idx="0">
                  <c:v>21.274999999999999</c:v>
                </c:pt>
                <c:pt idx="1">
                  <c:v>20.603000000000002</c:v>
                </c:pt>
                <c:pt idx="2">
                  <c:v>19.905999999999999</c:v>
                </c:pt>
                <c:pt idx="3">
                  <c:v>18.838999999999999</c:v>
                </c:pt>
                <c:pt idx="4">
                  <c:v>19.591999999999999</c:v>
                </c:pt>
                <c:pt idx="5">
                  <c:v>21.515000000000001</c:v>
                </c:pt>
                <c:pt idx="6">
                  <c:v>20.294</c:v>
                </c:pt>
                <c:pt idx="7">
                  <c:v>19.198</c:v>
                </c:pt>
                <c:pt idx="8">
                  <c:v>20.003</c:v>
                </c:pt>
                <c:pt idx="9">
                  <c:v>17.858000000000001</c:v>
                </c:pt>
                <c:pt idx="10">
                  <c:v>16.995999999999999</c:v>
                </c:pt>
                <c:pt idx="11">
                  <c:v>19.109000000000002</c:v>
                </c:pt>
                <c:pt idx="12">
                  <c:v>19.815999999999999</c:v>
                </c:pt>
                <c:pt idx="13">
                  <c:v>20.425999999999998</c:v>
                </c:pt>
                <c:pt idx="14">
                  <c:v>20.024999999999999</c:v>
                </c:pt>
                <c:pt idx="15">
                  <c:v>19.995000000000001</c:v>
                </c:pt>
                <c:pt idx="16">
                  <c:v>17.071000000000002</c:v>
                </c:pt>
                <c:pt idx="17">
                  <c:v>15.868</c:v>
                </c:pt>
                <c:pt idx="18">
                  <c:v>17.856000000000002</c:v>
                </c:pt>
                <c:pt idx="19">
                  <c:v>19.116</c:v>
                </c:pt>
                <c:pt idx="20">
                  <c:v>18.77</c:v>
                </c:pt>
                <c:pt idx="21">
                  <c:v>17.887</c:v>
                </c:pt>
                <c:pt idx="22">
                  <c:v>18.079000000000001</c:v>
                </c:pt>
                <c:pt idx="23">
                  <c:v>18.350999999999999</c:v>
                </c:pt>
                <c:pt idx="24">
                  <c:v>16.009</c:v>
                </c:pt>
                <c:pt idx="25">
                  <c:v>13.178000000000001</c:v>
                </c:pt>
                <c:pt idx="26">
                  <c:v>12.798</c:v>
                </c:pt>
                <c:pt idx="27">
                  <c:v>15.041</c:v>
                </c:pt>
                <c:pt idx="28">
                  <c:v>16.213999999999999</c:v>
                </c:pt>
                <c:pt idx="29">
                  <c:v>16.638000000000002</c:v>
                </c:pt>
                <c:pt idx="30">
                  <c:v>17.303000000000001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18646.680871512999</c:v>
                </c:pt>
                <c:pt idx="1">
                  <c:v>18966.231240862999</c:v>
                </c:pt>
                <c:pt idx="2">
                  <c:v>20106.563494161001</c:v>
                </c:pt>
                <c:pt idx="3">
                  <c:v>21122.754694842999</c:v>
                </c:pt>
                <c:pt idx="4">
                  <c:v>19197.835311872001</c:v>
                </c:pt>
                <c:pt idx="5">
                  <c:v>19520.23085435</c:v>
                </c:pt>
                <c:pt idx="6">
                  <c:v>18119.223505656999</c:v>
                </c:pt>
                <c:pt idx="7">
                  <c:v>18312.817936349998</c:v>
                </c:pt>
                <c:pt idx="8">
                  <c:v>18372.935849850001</c:v>
                </c:pt>
                <c:pt idx="9">
                  <c:v>21283.278658343999</c:v>
                </c:pt>
                <c:pt idx="10">
                  <c:v>20890.420749156001</c:v>
                </c:pt>
                <c:pt idx="11">
                  <c:v>18611.148493471999</c:v>
                </c:pt>
                <c:pt idx="12">
                  <c:v>19018.010682389999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19018.010682389999</c:v>
                </c:pt>
                <c:pt idx="1">
                  <c:v>18738.242215712002</c:v>
                </c:pt>
                <c:pt idx="2">
                  <c:v>20440.060751895999</c:v>
                </c:pt>
                <c:pt idx="3">
                  <c:v>21683.816445224002</c:v>
                </c:pt>
                <c:pt idx="4">
                  <c:v>19134.937402920001</c:v>
                </c:pt>
                <c:pt idx="5">
                  <c:v>20641.274454613998</c:v>
                </c:pt>
                <c:pt idx="6">
                  <c:v>17602.243849015002</c:v>
                </c:pt>
                <c:pt idx="7">
                  <c:v>18262.423822430999</c:v>
                </c:pt>
                <c:pt idx="8">
                  <c:v>20469.573731037999</c:v>
                </c:pt>
                <c:pt idx="9">
                  <c:v>21908.424078612999</c:v>
                </c:pt>
                <c:pt idx="10">
                  <c:v>20644.242656991999</c:v>
                </c:pt>
                <c:pt idx="11">
                  <c:v>19355.45080952</c:v>
                </c:pt>
                <c:pt idx="12">
                  <c:v>18889.514667119998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C-4AB6-A78A-6CA0E378E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2024 </c:v>
                </c:pt>
                <c:pt idx="3">
                  <c:v>2025 </c:v>
                </c:pt>
                <c:pt idx="4">
                  <c:v>oct-25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36184</c:v>
                </c:pt>
                <c:pt idx="3">
                  <c:v>37946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8455284552844"/>
                      <c:h val="6.5993656330417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2024 </c:v>
                </c:pt>
                <c:pt idx="3">
                  <c:v>2025 </c:v>
                </c:pt>
                <c:pt idx="4">
                  <c:v>oct-25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38272</c:v>
                </c:pt>
                <c:pt idx="3">
                  <c:v>40070</c:v>
                </c:pt>
                <c:pt idx="4">
                  <c:v>32550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1"/>
                <c:pt idx="0">
                  <c:v>632.89183860799994</c:v>
                </c:pt>
                <c:pt idx="1">
                  <c:v>639.39277700000002</c:v>
                </c:pt>
                <c:pt idx="2">
                  <c:v>644.21736226400003</c:v>
                </c:pt>
                <c:pt idx="3">
                  <c:v>570.89960301600001</c:v>
                </c:pt>
                <c:pt idx="4">
                  <c:v>527.19635697599995</c:v>
                </c:pt>
                <c:pt idx="5">
                  <c:v>628.49286056000005</c:v>
                </c:pt>
                <c:pt idx="6">
                  <c:v>637.66026311999997</c:v>
                </c:pt>
                <c:pt idx="7">
                  <c:v>645.58617542399998</c:v>
                </c:pt>
                <c:pt idx="8">
                  <c:v>638.08474000000001</c:v>
                </c:pt>
                <c:pt idx="9">
                  <c:v>629.85437460000003</c:v>
                </c:pt>
                <c:pt idx="10">
                  <c:v>554.065220608</c:v>
                </c:pt>
                <c:pt idx="11">
                  <c:v>513.16601883999999</c:v>
                </c:pt>
                <c:pt idx="12">
                  <c:v>593.50342339999997</c:v>
                </c:pt>
                <c:pt idx="13">
                  <c:v>637.23166839999999</c:v>
                </c:pt>
                <c:pt idx="14">
                  <c:v>634.56387830400001</c:v>
                </c:pt>
                <c:pt idx="15">
                  <c:v>645.30719999999997</c:v>
                </c:pt>
                <c:pt idx="16">
                  <c:v>636.59479999999996</c:v>
                </c:pt>
                <c:pt idx="17">
                  <c:v>552.88049999999998</c:v>
                </c:pt>
                <c:pt idx="18">
                  <c:v>512.45920000000001</c:v>
                </c:pt>
                <c:pt idx="19">
                  <c:v>613.87329999999997</c:v>
                </c:pt>
                <c:pt idx="20">
                  <c:v>632.01189999999997</c:v>
                </c:pt>
                <c:pt idx="21">
                  <c:v>634.01990000000001</c:v>
                </c:pt>
                <c:pt idx="22">
                  <c:v>629.10630000000003</c:v>
                </c:pt>
                <c:pt idx="23">
                  <c:v>632.38750000000005</c:v>
                </c:pt>
                <c:pt idx="24">
                  <c:v>564.26829999999995</c:v>
                </c:pt>
                <c:pt idx="25">
                  <c:v>536.87779999999998</c:v>
                </c:pt>
                <c:pt idx="26">
                  <c:v>615.55679999999995</c:v>
                </c:pt>
                <c:pt idx="27">
                  <c:v>639.43219999999997</c:v>
                </c:pt>
                <c:pt idx="28">
                  <c:v>651.26149999999996</c:v>
                </c:pt>
                <c:pt idx="29">
                  <c:v>639.90210000000002</c:v>
                </c:pt>
                <c:pt idx="30">
                  <c:v>626.62720000000002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1"/>
                <c:pt idx="0">
                  <c:v>31401.829000000002</c:v>
                </c:pt>
                <c:pt idx="1">
                  <c:v>31871.920999999998</c:v>
                </c:pt>
                <c:pt idx="2">
                  <c:v>31173.345000000001</c:v>
                </c:pt>
                <c:pt idx="3">
                  <c:v>27770.269</c:v>
                </c:pt>
                <c:pt idx="4">
                  <c:v>27255.96</c:v>
                </c:pt>
                <c:pt idx="5">
                  <c:v>31773.058000000001</c:v>
                </c:pt>
                <c:pt idx="6">
                  <c:v>31948.544999999998</c:v>
                </c:pt>
                <c:pt idx="7">
                  <c:v>32052.74</c:v>
                </c:pt>
                <c:pt idx="8">
                  <c:v>31344.194</c:v>
                </c:pt>
                <c:pt idx="9">
                  <c:v>32377.145199999999</c:v>
                </c:pt>
                <c:pt idx="10">
                  <c:v>26413.277999999998</c:v>
                </c:pt>
                <c:pt idx="11">
                  <c:v>25979.287</c:v>
                </c:pt>
                <c:pt idx="12">
                  <c:v>30402.863000000001</c:v>
                </c:pt>
                <c:pt idx="13">
                  <c:v>32130.828000000001</c:v>
                </c:pt>
                <c:pt idx="14">
                  <c:v>31946.44</c:v>
                </c:pt>
                <c:pt idx="15">
                  <c:v>31912.3</c:v>
                </c:pt>
                <c:pt idx="16">
                  <c:v>30757.599999999999</c:v>
                </c:pt>
                <c:pt idx="17">
                  <c:v>26627.9</c:v>
                </c:pt>
                <c:pt idx="18">
                  <c:v>26352.9</c:v>
                </c:pt>
                <c:pt idx="19">
                  <c:v>30863.3</c:v>
                </c:pt>
                <c:pt idx="20">
                  <c:v>31782.1</c:v>
                </c:pt>
                <c:pt idx="21">
                  <c:v>31661.4</c:v>
                </c:pt>
                <c:pt idx="22">
                  <c:v>31429.8</c:v>
                </c:pt>
                <c:pt idx="23">
                  <c:v>30918</c:v>
                </c:pt>
                <c:pt idx="24">
                  <c:v>27082.2</c:v>
                </c:pt>
                <c:pt idx="25">
                  <c:v>26120.7</c:v>
                </c:pt>
                <c:pt idx="26">
                  <c:v>31430.3</c:v>
                </c:pt>
                <c:pt idx="27">
                  <c:v>32186.3</c:v>
                </c:pt>
                <c:pt idx="28">
                  <c:v>32108.3</c:v>
                </c:pt>
                <c:pt idx="29">
                  <c:v>31413.5</c:v>
                </c:pt>
                <c:pt idx="30">
                  <c:v>30234.1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0.77585</cdr:x>
      <cdr:y>0.7089</cdr:y>
    </cdr:from>
    <cdr:to>
      <cdr:x>0.9299</cdr:x>
      <cdr:y>0.79971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1193" y="2066183"/>
          <a:ext cx="1084354" cy="264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30 julio (14:41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15 enero (20:57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15 octubre (20:51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2 julio (14:30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 enero (20:56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28515625" style="14" customWidth="1"/>
    <col min="2" max="2" width="2.5703125" style="14" customWidth="1"/>
    <col min="3" max="3" width="16.42578125" style="14" customWidth="1"/>
    <col min="4" max="4" width="4.5703125" style="14" customWidth="1"/>
    <col min="5" max="5" width="95.5703125" style="14" customWidth="1"/>
    <col min="6" max="16384" width="11.42578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Octubre 2025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" customHeight="1">
      <c r="D11" s="22" t="s">
        <v>24</v>
      </c>
      <c r="E11" s="23" t="str">
        <f>'D4'!C7</f>
        <v xml:space="preserve">Evolución de la demanda peninsular </v>
      </c>
    </row>
    <row r="12" spans="1:15" ht="12.6" customHeight="1">
      <c r="D12" s="22" t="s">
        <v>24</v>
      </c>
      <c r="E12" s="23" t="str">
        <f>'D5'!B7</f>
        <v>Potencia instántanea máxima peninsular</v>
      </c>
    </row>
    <row r="13" spans="1:15" ht="12.6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214</v>
      </c>
    </row>
    <row r="2" spans="1:2">
      <c r="A2" t="s">
        <v>171</v>
      </c>
    </row>
    <row r="3" spans="1:2">
      <c r="A3" t="s">
        <v>211</v>
      </c>
    </row>
    <row r="4" spans="1:2">
      <c r="A4" t="s">
        <v>205</v>
      </c>
    </row>
    <row r="5" spans="1:2">
      <c r="A5" t="s">
        <v>208</v>
      </c>
    </row>
    <row r="6" spans="1:2">
      <c r="A6" t="s">
        <v>209</v>
      </c>
    </row>
    <row r="7" spans="1:2">
      <c r="A7" t="s">
        <v>212</v>
      </c>
    </row>
    <row r="8" spans="1:2">
      <c r="A8" t="s">
        <v>172</v>
      </c>
    </row>
    <row r="9" spans="1:2">
      <c r="A9" t="s">
        <v>213</v>
      </c>
    </row>
    <row r="10" spans="1:2">
      <c r="A10" t="s">
        <v>215</v>
      </c>
    </row>
    <row r="11" spans="1:2">
      <c r="A11" t="s">
        <v>207</v>
      </c>
    </row>
    <row r="12" spans="1:2">
      <c r="A12" t="s">
        <v>204</v>
      </c>
    </row>
    <row r="13" spans="1:2">
      <c r="A13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E18" sqref="E18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Octubre 2025</v>
      </c>
      <c r="L3" s="2"/>
    </row>
    <row r="4" spans="3:12" ht="20.100000000000001" customHeight="1">
      <c r="C4" s="26" t="s">
        <v>30</v>
      </c>
    </row>
    <row r="5" spans="3:12" ht="12.6" customHeight="1"/>
    <row r="7" spans="3:12" ht="12.75" customHeight="1">
      <c r="C7" s="131" t="s">
        <v>7</v>
      </c>
      <c r="E7" s="4"/>
      <c r="F7" s="133" t="str">
        <f>K3</f>
        <v>Octubre 2025</v>
      </c>
      <c r="G7" s="134"/>
      <c r="H7" s="134" t="s">
        <v>1</v>
      </c>
      <c r="I7" s="134"/>
      <c r="J7" s="134" t="s">
        <v>2</v>
      </c>
      <c r="K7" s="134"/>
    </row>
    <row r="8" spans="3:12">
      <c r="C8" s="131"/>
      <c r="E8" s="5"/>
      <c r="F8" s="39" t="s">
        <v>3</v>
      </c>
      <c r="G8" s="43" t="str">
        <f>CONCATENATE("% ",RIGHT(F7,2),"/",RIGHT(F7,2)-1)</f>
        <v>% 25/24</v>
      </c>
      <c r="H8" s="39" t="s">
        <v>3</v>
      </c>
      <c r="I8" s="42" t="str">
        <f>G8</f>
        <v>% 25/24</v>
      </c>
      <c r="J8" s="39" t="s">
        <v>3</v>
      </c>
      <c r="K8" s="42" t="str">
        <f>G8</f>
        <v>% 25/24</v>
      </c>
    </row>
    <row r="9" spans="3:12">
      <c r="C9" s="34"/>
      <c r="E9" s="27" t="s">
        <v>4</v>
      </c>
      <c r="F9" s="28">
        <f>VLOOKUP("Demanda transporte (b.c.)",Dat_01!A4:J29,2,FALSE)/1000</f>
        <v>18888.604987119998</v>
      </c>
      <c r="G9" s="44">
        <f>VLOOKUP("Demanda transporte (b.c.)",Dat_01!A4:J29,4,FALSE)*100</f>
        <v>-0.68043759999999998</v>
      </c>
      <c r="H9" s="28">
        <f>VLOOKUP("Demanda transporte (b.c.)",Dat_01!A4:J29,5,FALSE)/1000</f>
        <v>198585.50977248701</v>
      </c>
      <c r="I9" s="44">
        <f>VLOOKUP("Demanda transporte (b.c.)",Dat_01!A4:J29,7,FALSE)*100</f>
        <v>2.1274783299999998</v>
      </c>
      <c r="J9" s="28">
        <f>VLOOKUP("Demanda transporte (b.c.)",Dat_01!A4:J29,8,FALSE)/1000</f>
        <v>237763.81274009499</v>
      </c>
      <c r="K9" s="44">
        <f>VLOOKUP("Demanda transporte (b.c.)",Dat_01!A4:J29,10,FALSE)*100</f>
        <v>1.8166901799999999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0.18099999999999999</v>
      </c>
      <c r="H12" s="40"/>
      <c r="I12" s="40">
        <f>Dat_01!H46*100</f>
        <v>2.1000000000000001E-2</v>
      </c>
      <c r="J12" s="40"/>
      <c r="K12" s="40">
        <f>Dat_01!L46*100</f>
        <v>-4.9000000000000002E-2</v>
      </c>
    </row>
    <row r="13" spans="3:12">
      <c r="E13" s="31" t="s">
        <v>26</v>
      </c>
      <c r="F13" s="30"/>
      <c r="G13" s="40">
        <f>Dat_01!E46*100</f>
        <v>0.72099999999999997</v>
      </c>
      <c r="H13" s="40"/>
      <c r="I13" s="40">
        <f>Dat_01!I46*100</f>
        <v>1.2030000000000001</v>
      </c>
      <c r="J13" s="40"/>
      <c r="K13" s="40">
        <f>Dat_01!M46*100</f>
        <v>0.97400000000000009</v>
      </c>
    </row>
    <row r="14" spans="3:12">
      <c r="E14" s="32" t="s">
        <v>5</v>
      </c>
      <c r="F14" s="33"/>
      <c r="G14" s="41">
        <f>Dat_01!F46*100</f>
        <v>-1.5779999999999998</v>
      </c>
      <c r="H14" s="41"/>
      <c r="I14" s="41">
        <f>Dat_01!J46*100</f>
        <v>0.90700000000000003</v>
      </c>
      <c r="J14" s="41"/>
      <c r="K14" s="41">
        <f>Dat_01!N46*100</f>
        <v>0.89400000000000002</v>
      </c>
    </row>
    <row r="15" spans="3:12">
      <c r="E15" s="135" t="s">
        <v>27</v>
      </c>
      <c r="F15" s="135"/>
      <c r="G15" s="135"/>
      <c r="H15" s="135"/>
      <c r="I15" s="135"/>
      <c r="J15" s="135"/>
      <c r="K15" s="135"/>
    </row>
    <row r="16" spans="3:12" ht="21.75" customHeight="1">
      <c r="E16" s="132" t="s">
        <v>28</v>
      </c>
      <c r="F16" s="132"/>
      <c r="G16" s="132"/>
      <c r="H16" s="132"/>
      <c r="I16" s="132"/>
      <c r="J16" s="132"/>
      <c r="K16" s="132"/>
    </row>
    <row r="17" spans="5:12">
      <c r="E17" s="118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="85" zoomScaleNormal="85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Octubre 2025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1" t="s">
        <v>97</v>
      </c>
      <c r="E7" s="9"/>
    </row>
    <row r="8" spans="3:11">
      <c r="C8" s="131"/>
      <c r="E8" s="9"/>
      <c r="I8" t="s">
        <v>75</v>
      </c>
    </row>
    <row r="9" spans="3:11">
      <c r="C9" s="131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="85" zoomScaleNormal="85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6" t="s">
        <v>6</v>
      </c>
    </row>
    <row r="3" spans="3:5" ht="15" customHeight="1">
      <c r="E3" s="35" t="str">
        <f>Indice!E3</f>
        <v>Octubre 2025</v>
      </c>
    </row>
    <row r="4" spans="3:5" ht="20.100000000000001" customHeight="1">
      <c r="C4" s="26" t="s">
        <v>30</v>
      </c>
    </row>
    <row r="5" spans="3:5" ht="12.6" customHeight="1"/>
    <row r="6" spans="3:5" ht="12.75" customHeight="1"/>
    <row r="7" spans="3:5" ht="12.75" customHeight="1">
      <c r="C7" s="131" t="s">
        <v>16</v>
      </c>
      <c r="E7" s="9"/>
    </row>
    <row r="8" spans="3:5">
      <c r="C8" s="131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="85" zoomScaleNormal="85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Octubre 2025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1" t="s">
        <v>18</v>
      </c>
      <c r="E7" s="9"/>
    </row>
    <row r="8" spans="3:11">
      <c r="C8" s="131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="85" zoomScaleNormal="85" workbookViewId="0">
      <selection activeCell="A2" sqref="A2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7109375" style="11" customWidth="1"/>
    <col min="5" max="16384" width="11.42578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Octubre 2025</v>
      </c>
      <c r="E3" s="11"/>
    </row>
    <row r="4" spans="2:5" customFormat="1" ht="19.5" customHeight="1">
      <c r="B4" s="26" t="s">
        <v>30</v>
      </c>
      <c r="C4" s="3"/>
    </row>
    <row r="5" spans="2:5">
      <c r="B5" s="3"/>
    </row>
    <row r="7" spans="2:5" ht="12.75" customHeight="1">
      <c r="B7" s="131" t="s">
        <v>21</v>
      </c>
    </row>
    <row r="8" spans="2:5">
      <c r="B8" s="131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="85" zoomScaleNormal="85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Octubre 2025</v>
      </c>
    </row>
    <row r="4" spans="3:27" ht="20.100000000000001" customHeight="1">
      <c r="C4" s="26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1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1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workbookViewId="0">
      <selection activeCell="B36" sqref="B36:H37"/>
    </sheetView>
  </sheetViews>
  <sheetFormatPr baseColWidth="10" defaultColWidth="11.42578125" defaultRowHeight="11.25" customHeight="1"/>
  <cols>
    <col min="1" max="1" width="2.5703125" style="84" customWidth="1"/>
    <col min="2" max="2" width="16.5703125" style="84" customWidth="1"/>
    <col min="3" max="5" width="11.42578125" style="84"/>
    <col min="6" max="7" width="22.5703125" style="84" customWidth="1"/>
    <col min="8" max="16384" width="11.42578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Octubre 2025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octubre</v>
      </c>
      <c r="B5" s="83" t="s">
        <v>76</v>
      </c>
    </row>
    <row r="6" spans="1:16" ht="15">
      <c r="A6" s="85">
        <f>YEAR(B7)-1</f>
        <v>2024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01/10/2025</v>
      </c>
      <c r="C7" s="89">
        <f>Dat_01!B52</f>
        <v>26.288</v>
      </c>
      <c r="D7" s="89">
        <f>Dat_01!C52</f>
        <v>20.219000000000001</v>
      </c>
      <c r="E7" s="89">
        <f>Dat_01!D52</f>
        <v>14.15</v>
      </c>
      <c r="F7" s="89">
        <f>Dat_01!H52</f>
        <v>14.816736842099999</v>
      </c>
      <c r="G7" s="89">
        <f>Dat_01!G52</f>
        <v>25.250631578899998</v>
      </c>
      <c r="H7" s="89">
        <f>Dat_01!E52</f>
        <v>21.274999999999999</v>
      </c>
    </row>
    <row r="8" spans="1:16" ht="11.25" customHeight="1">
      <c r="A8" s="82">
        <v>2</v>
      </c>
      <c r="B8" s="88" t="str">
        <f>Dat_01!A53</f>
        <v>02/10/2025</v>
      </c>
      <c r="C8" s="89">
        <f>Dat_01!B53</f>
        <v>27.001999999999999</v>
      </c>
      <c r="D8" s="89">
        <f>Dat_01!C53</f>
        <v>20.484000000000002</v>
      </c>
      <c r="E8" s="89">
        <f>Dat_01!D53</f>
        <v>13.965999999999999</v>
      </c>
      <c r="F8" s="89">
        <f>Dat_01!H53</f>
        <v>14.4531578947</v>
      </c>
      <c r="G8" s="89">
        <f>Dat_01!G53</f>
        <v>24.939157894699999</v>
      </c>
      <c r="H8" s="89">
        <f>Dat_01!E53</f>
        <v>20.603000000000002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03/10/2025</v>
      </c>
      <c r="C9" s="89">
        <f>Dat_01!B54</f>
        <v>27.047999999999998</v>
      </c>
      <c r="D9" s="89">
        <f>Dat_01!C54</f>
        <v>20.736999999999998</v>
      </c>
      <c r="E9" s="89">
        <f>Dat_01!D54</f>
        <v>14.425000000000001</v>
      </c>
      <c r="F9" s="89">
        <f>Dat_01!H54</f>
        <v>14.3345263158</v>
      </c>
      <c r="G9" s="89">
        <f>Dat_01!G54</f>
        <v>24.032157894699999</v>
      </c>
      <c r="H9" s="89">
        <f>Dat_01!E54</f>
        <v>19.905999999999999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04/10/2025</v>
      </c>
      <c r="C10" s="89">
        <f>Dat_01!B55</f>
        <v>27.620999999999999</v>
      </c>
      <c r="D10" s="89">
        <f>Dat_01!C55</f>
        <v>21.338999999999999</v>
      </c>
      <c r="E10" s="89">
        <f>Dat_01!D55</f>
        <v>15.057</v>
      </c>
      <c r="F10" s="89">
        <f>Dat_01!H55</f>
        <v>13.7991052632</v>
      </c>
      <c r="G10" s="89">
        <f>Dat_01!G55</f>
        <v>23.880631578900001</v>
      </c>
      <c r="H10" s="89">
        <f>Dat_01!E55</f>
        <v>18.838999999999999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05/10/2025</v>
      </c>
      <c r="C11" s="89">
        <f>Dat_01!B56</f>
        <v>24.312000000000001</v>
      </c>
      <c r="D11" s="89">
        <f>Dat_01!C56</f>
        <v>19.123999999999999</v>
      </c>
      <c r="E11" s="89">
        <f>Dat_01!D56</f>
        <v>13.936999999999999</v>
      </c>
      <c r="F11" s="89">
        <f>Dat_01!H56</f>
        <v>13.5978421053</v>
      </c>
      <c r="G11" s="89">
        <f>Dat_01!G56</f>
        <v>24.777000000000001</v>
      </c>
      <c r="H11" s="89">
        <f>Dat_01!E56</f>
        <v>19.591999999999999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06/10/2025</v>
      </c>
      <c r="C12" s="89">
        <f>Dat_01!B57</f>
        <v>25.120999999999999</v>
      </c>
      <c r="D12" s="89">
        <f>Dat_01!C57</f>
        <v>19.035</v>
      </c>
      <c r="E12" s="89">
        <f>Dat_01!D57</f>
        <v>12.95</v>
      </c>
      <c r="F12" s="89">
        <f>Dat_01!H57</f>
        <v>14.0074210526</v>
      </c>
      <c r="G12" s="89">
        <f>Dat_01!G57</f>
        <v>24.770157894699999</v>
      </c>
      <c r="H12" s="89">
        <f>Dat_01!E57</f>
        <v>21.515000000000001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07/10/2025</v>
      </c>
      <c r="C13" s="89">
        <f>Dat_01!B58</f>
        <v>26.835999999999999</v>
      </c>
      <c r="D13" s="89">
        <f>Dat_01!C58</f>
        <v>20.102</v>
      </c>
      <c r="E13" s="89">
        <f>Dat_01!D58</f>
        <v>13.367000000000001</v>
      </c>
      <c r="F13" s="89">
        <f>Dat_01!H58</f>
        <v>14.2481578947</v>
      </c>
      <c r="G13" s="89">
        <f>Dat_01!G58</f>
        <v>24.593842105299998</v>
      </c>
      <c r="H13" s="89">
        <f>Dat_01!E58</f>
        <v>20.294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08/10/2025</v>
      </c>
      <c r="C14" s="89">
        <f>Dat_01!B59</f>
        <v>25.637</v>
      </c>
      <c r="D14" s="89">
        <f>Dat_01!C59</f>
        <v>20.026</v>
      </c>
      <c r="E14" s="89">
        <f>Dat_01!D59</f>
        <v>14.416</v>
      </c>
      <c r="F14" s="89">
        <f>Dat_01!H59</f>
        <v>14.3179473684</v>
      </c>
      <c r="G14" s="89">
        <f>Dat_01!G59</f>
        <v>24.516315789499998</v>
      </c>
      <c r="H14" s="89">
        <f>Dat_01!E59</f>
        <v>19.198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09/10/2025</v>
      </c>
      <c r="C15" s="89">
        <f>Dat_01!B60</f>
        <v>23.683</v>
      </c>
      <c r="D15" s="89">
        <f>Dat_01!C60</f>
        <v>19.498999999999999</v>
      </c>
      <c r="E15" s="89">
        <f>Dat_01!D60</f>
        <v>15.314</v>
      </c>
      <c r="F15" s="89">
        <f>Dat_01!H60</f>
        <v>14.1184210526</v>
      </c>
      <c r="G15" s="89">
        <f>Dat_01!G60</f>
        <v>23.908894736800001</v>
      </c>
      <c r="H15" s="89">
        <f>Dat_01!E60</f>
        <v>20.003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10/10/2025</v>
      </c>
      <c r="C16" s="89">
        <f>Dat_01!B61</f>
        <v>23.324000000000002</v>
      </c>
      <c r="D16" s="89">
        <f>Dat_01!C61</f>
        <v>18.687999999999999</v>
      </c>
      <c r="E16" s="89">
        <f>Dat_01!D61</f>
        <v>14.052</v>
      </c>
      <c r="F16" s="89">
        <f>Dat_01!H61</f>
        <v>14.0560526316</v>
      </c>
      <c r="G16" s="89">
        <f>Dat_01!G61</f>
        <v>23.408999999999999</v>
      </c>
      <c r="H16" s="89">
        <f>Dat_01!E61</f>
        <v>17.858000000000001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11/10/2025</v>
      </c>
      <c r="C17" s="89">
        <f>Dat_01!B62</f>
        <v>24.303999999999998</v>
      </c>
      <c r="D17" s="89">
        <f>Dat_01!C62</f>
        <v>19.047999999999998</v>
      </c>
      <c r="E17" s="89">
        <f>Dat_01!D62</f>
        <v>13.792</v>
      </c>
      <c r="F17" s="89">
        <f>Dat_01!H62</f>
        <v>14.090894736799999</v>
      </c>
      <c r="G17" s="89">
        <f>Dat_01!G62</f>
        <v>22.9499473684</v>
      </c>
      <c r="H17" s="89">
        <f>Dat_01!E62</f>
        <v>16.995999999999999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12/10/2025</v>
      </c>
      <c r="C18" s="89">
        <f>Dat_01!B63</f>
        <v>24.77</v>
      </c>
      <c r="D18" s="89">
        <f>Dat_01!C63</f>
        <v>19.736999999999998</v>
      </c>
      <c r="E18" s="89">
        <f>Dat_01!D63</f>
        <v>14.704000000000001</v>
      </c>
      <c r="F18" s="89">
        <f>Dat_01!H63</f>
        <v>14.0011578947</v>
      </c>
      <c r="G18" s="89">
        <f>Dat_01!G63</f>
        <v>22.918631578900001</v>
      </c>
      <c r="H18" s="89">
        <f>Dat_01!E63</f>
        <v>19.109000000000002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13/10/2025</v>
      </c>
      <c r="C19" s="89">
        <f>Dat_01!B64</f>
        <v>24.623000000000001</v>
      </c>
      <c r="D19" s="89">
        <f>Dat_01!C64</f>
        <v>20.195</v>
      </c>
      <c r="E19" s="89">
        <f>Dat_01!D64</f>
        <v>15.766999999999999</v>
      </c>
      <c r="F19" s="89">
        <f>Dat_01!H64</f>
        <v>13.3135789474</v>
      </c>
      <c r="G19" s="89">
        <f>Dat_01!G64</f>
        <v>22.778736842099999</v>
      </c>
      <c r="H19" s="89">
        <f>Dat_01!E64</f>
        <v>19.815999999999999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14/10/2025</v>
      </c>
      <c r="C20" s="89">
        <f>Dat_01!B65</f>
        <v>25.241</v>
      </c>
      <c r="D20" s="89">
        <f>Dat_01!C65</f>
        <v>19.792000000000002</v>
      </c>
      <c r="E20" s="89">
        <f>Dat_01!D65</f>
        <v>14.343</v>
      </c>
      <c r="F20" s="89">
        <f>Dat_01!H65</f>
        <v>12.6839473684</v>
      </c>
      <c r="G20" s="89">
        <f>Dat_01!G65</f>
        <v>22.171315789499999</v>
      </c>
      <c r="H20" s="89">
        <f>Dat_01!E65</f>
        <v>20.425999999999998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15/10/2025</v>
      </c>
      <c r="C21" s="89">
        <f>Dat_01!B66</f>
        <v>25.177</v>
      </c>
      <c r="D21" s="89">
        <f>Dat_01!C66</f>
        <v>19.632999999999999</v>
      </c>
      <c r="E21" s="89">
        <f>Dat_01!D66</f>
        <v>14.087999999999999</v>
      </c>
      <c r="F21" s="89">
        <f>Dat_01!H66</f>
        <v>12.3219473684</v>
      </c>
      <c r="G21" s="89">
        <f>Dat_01!G66</f>
        <v>21.98</v>
      </c>
      <c r="H21" s="89">
        <f>Dat_01!E66</f>
        <v>20.024999999999999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16/10/2025</v>
      </c>
      <c r="C22" s="89">
        <f>Dat_01!B67</f>
        <v>24.231000000000002</v>
      </c>
      <c r="D22" s="89">
        <f>Dat_01!C67</f>
        <v>19.181999999999999</v>
      </c>
      <c r="E22" s="89">
        <f>Dat_01!D67</f>
        <v>14.132999999999999</v>
      </c>
      <c r="F22" s="89">
        <f>Dat_01!H67</f>
        <v>12.5356315789</v>
      </c>
      <c r="G22" s="89">
        <f>Dat_01!G67</f>
        <v>22.377526315800001</v>
      </c>
      <c r="H22" s="89">
        <f>Dat_01!E67</f>
        <v>19.995000000000001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17/10/2025</v>
      </c>
      <c r="C23" s="89">
        <f>Dat_01!B68</f>
        <v>24.279</v>
      </c>
      <c r="D23" s="89">
        <f>Dat_01!C68</f>
        <v>19.026</v>
      </c>
      <c r="E23" s="89">
        <f>Dat_01!D68</f>
        <v>13.773</v>
      </c>
      <c r="F23" s="89">
        <f>Dat_01!H68</f>
        <v>13.1053684211</v>
      </c>
      <c r="G23" s="89">
        <f>Dat_01!G68</f>
        <v>22.1953157895</v>
      </c>
      <c r="H23" s="89">
        <f>Dat_01!E68</f>
        <v>17.071000000000002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18/10/2025</v>
      </c>
      <c r="C24" s="89">
        <f>Dat_01!B69</f>
        <v>25.196000000000002</v>
      </c>
      <c r="D24" s="89">
        <f>Dat_01!C69</f>
        <v>18.815999999999999</v>
      </c>
      <c r="E24" s="89">
        <f>Dat_01!D69</f>
        <v>12.436</v>
      </c>
      <c r="F24" s="89">
        <f>Dat_01!H69</f>
        <v>13.4267368421</v>
      </c>
      <c r="G24" s="89">
        <f>Dat_01!G69</f>
        <v>21.979842105300001</v>
      </c>
      <c r="H24" s="89">
        <f>Dat_01!E69</f>
        <v>15.868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19/10/2025</v>
      </c>
      <c r="C25" s="89">
        <f>Dat_01!B70</f>
        <v>24.207999999999998</v>
      </c>
      <c r="D25" s="89">
        <f>Dat_01!C70</f>
        <v>18.928000000000001</v>
      </c>
      <c r="E25" s="89">
        <f>Dat_01!D70</f>
        <v>13.648</v>
      </c>
      <c r="F25" s="89">
        <f>Dat_01!H70</f>
        <v>13.149842105299999</v>
      </c>
      <c r="G25" s="89">
        <f>Dat_01!G70</f>
        <v>21.768000000000001</v>
      </c>
      <c r="H25" s="89">
        <f>Dat_01!E70</f>
        <v>17.856000000000002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20/10/2025</v>
      </c>
      <c r="C26" s="89">
        <f>Dat_01!B71</f>
        <v>23.779</v>
      </c>
      <c r="D26" s="89">
        <f>Dat_01!C71</f>
        <v>19.547999999999998</v>
      </c>
      <c r="E26" s="89">
        <f>Dat_01!D71</f>
        <v>15.316000000000001</v>
      </c>
      <c r="F26" s="89">
        <f>Dat_01!H71</f>
        <v>13.277210526299999</v>
      </c>
      <c r="G26" s="89">
        <f>Dat_01!G71</f>
        <v>21.540842105300001</v>
      </c>
      <c r="H26" s="89">
        <f>Dat_01!E71</f>
        <v>19.116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21/10/2025</v>
      </c>
      <c r="C27" s="89">
        <f>Dat_01!B72</f>
        <v>25.137</v>
      </c>
      <c r="D27" s="89">
        <f>Dat_01!C72</f>
        <v>20.443999999999999</v>
      </c>
      <c r="E27" s="89">
        <f>Dat_01!D72</f>
        <v>15.750999999999999</v>
      </c>
      <c r="F27" s="89">
        <f>Dat_01!H72</f>
        <v>12.5932105263</v>
      </c>
      <c r="G27" s="89">
        <f>Dat_01!G72</f>
        <v>20.993368421100001</v>
      </c>
      <c r="H27" s="89">
        <f>Dat_01!E72</f>
        <v>18.77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22/10/2025</v>
      </c>
      <c r="C28" s="89">
        <f>Dat_01!B73</f>
        <v>25.550999999999998</v>
      </c>
      <c r="D28" s="89">
        <f>Dat_01!C73</f>
        <v>21.314</v>
      </c>
      <c r="E28" s="89">
        <f>Dat_01!D73</f>
        <v>17.077000000000002</v>
      </c>
      <c r="F28" s="89">
        <f>Dat_01!H73</f>
        <v>12.183052631600001</v>
      </c>
      <c r="G28" s="89">
        <f>Dat_01!G73</f>
        <v>20.3948421053</v>
      </c>
      <c r="H28" s="89">
        <f>Dat_01!E73</f>
        <v>17.887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23/10/2025</v>
      </c>
      <c r="C29" s="89">
        <f>Dat_01!B74</f>
        <v>25.076000000000001</v>
      </c>
      <c r="D29" s="89">
        <f>Dat_01!C74</f>
        <v>20.187999999999999</v>
      </c>
      <c r="E29" s="89">
        <f>Dat_01!D74</f>
        <v>15.298999999999999</v>
      </c>
      <c r="F29" s="89">
        <f>Dat_01!H74</f>
        <v>12.239631578899999</v>
      </c>
      <c r="G29" s="89">
        <f>Dat_01!G74</f>
        <v>21.012736842100001</v>
      </c>
      <c r="H29" s="89">
        <f>Dat_01!E74</f>
        <v>18.079000000000001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24/10/2025</v>
      </c>
      <c r="C30" s="89">
        <f>Dat_01!B75</f>
        <v>23.547999999999998</v>
      </c>
      <c r="D30" s="89">
        <f>Dat_01!C75</f>
        <v>18.524999999999999</v>
      </c>
      <c r="E30" s="89">
        <f>Dat_01!D75</f>
        <v>13.502000000000001</v>
      </c>
      <c r="F30" s="89">
        <f>Dat_01!H75</f>
        <v>12.109473684199999</v>
      </c>
      <c r="G30" s="89">
        <f>Dat_01!G75</f>
        <v>21.4676842105</v>
      </c>
      <c r="H30" s="89">
        <f>Dat_01!E75</f>
        <v>18.350999999999999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25/10/2025</v>
      </c>
      <c r="C31" s="89">
        <f>Dat_01!B76</f>
        <v>22.2</v>
      </c>
      <c r="D31" s="89">
        <f>Dat_01!C76</f>
        <v>18.132000000000001</v>
      </c>
      <c r="E31" s="89">
        <f>Dat_01!D76</f>
        <v>14.064</v>
      </c>
      <c r="F31" s="89">
        <f>Dat_01!H76</f>
        <v>12.579421052600001</v>
      </c>
      <c r="G31" s="89">
        <f>Dat_01!G76</f>
        <v>21.6371578947</v>
      </c>
      <c r="H31" s="89">
        <f>Dat_01!E76</f>
        <v>16.009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26/10/2025</v>
      </c>
      <c r="C32" s="89">
        <f>Dat_01!B77</f>
        <v>19.669</v>
      </c>
      <c r="D32" s="89">
        <f>Dat_01!C77</f>
        <v>15.512</v>
      </c>
      <c r="E32" s="89">
        <f>Dat_01!D77</f>
        <v>11.356</v>
      </c>
      <c r="F32" s="89">
        <f>Dat_01!H77</f>
        <v>12.1646315789</v>
      </c>
      <c r="G32" s="89">
        <f>Dat_01!G77</f>
        <v>21.4699473684</v>
      </c>
      <c r="H32" s="89">
        <f>Dat_01!E77</f>
        <v>13.178000000000001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27/10/2025</v>
      </c>
      <c r="C33" s="89">
        <f>Dat_01!B78</f>
        <v>20.821999999999999</v>
      </c>
      <c r="D33" s="89">
        <f>Dat_01!C78</f>
        <v>14.816000000000001</v>
      </c>
      <c r="E33" s="89">
        <f>Dat_01!D78</f>
        <v>8.81</v>
      </c>
      <c r="F33" s="89">
        <f>Dat_01!H78</f>
        <v>11.4634736842</v>
      </c>
      <c r="G33" s="89">
        <f>Dat_01!G78</f>
        <v>21.260684210499999</v>
      </c>
      <c r="H33" s="89">
        <f>Dat_01!E78</f>
        <v>12.798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28/10/2025</v>
      </c>
      <c r="C34" s="89">
        <f>Dat_01!B79</f>
        <v>21.998000000000001</v>
      </c>
      <c r="D34" s="89">
        <f>Dat_01!C79</f>
        <v>15.045</v>
      </c>
      <c r="E34" s="89">
        <f>Dat_01!D79</f>
        <v>8.0920000000000005</v>
      </c>
      <c r="F34" s="89">
        <f>Dat_01!H79</f>
        <v>11.577052631600001</v>
      </c>
      <c r="G34" s="89">
        <f>Dat_01!G79</f>
        <v>20.525315789499999</v>
      </c>
      <c r="H34" s="89">
        <f>Dat_01!E79</f>
        <v>15.041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 t="str">
        <f>Dat_01!A80</f>
        <v>29/10/2025</v>
      </c>
      <c r="C35" s="89">
        <f>Dat_01!B80</f>
        <v>20.167999999999999</v>
      </c>
      <c r="D35" s="89">
        <f>Dat_01!C80</f>
        <v>16.541</v>
      </c>
      <c r="E35" s="89">
        <f>Dat_01!D80</f>
        <v>12.914</v>
      </c>
      <c r="F35" s="89">
        <f>Dat_01!H80</f>
        <v>11.2325789474</v>
      </c>
      <c r="G35" s="89">
        <f>Dat_01!G80</f>
        <v>20.275157894700001</v>
      </c>
      <c r="H35" s="89">
        <f>Dat_01!E80</f>
        <v>16.213999999999999</v>
      </c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 t="str">
        <f>Dat_01!A81</f>
        <v>30/10/2025</v>
      </c>
      <c r="C36" s="89">
        <f>Dat_01!B81</f>
        <v>21.39</v>
      </c>
      <c r="D36" s="89">
        <f>Dat_01!C81</f>
        <v>17.097000000000001</v>
      </c>
      <c r="E36" s="89">
        <f>Dat_01!D81</f>
        <v>12.803000000000001</v>
      </c>
      <c r="F36" s="89">
        <f>Dat_01!H81</f>
        <v>11.165105263199999</v>
      </c>
      <c r="G36" s="89">
        <f>Dat_01!G81</f>
        <v>19.895526315800002</v>
      </c>
      <c r="H36" s="89">
        <f>Dat_01!E81</f>
        <v>16.638000000000002</v>
      </c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 t="str">
        <f>Dat_01!A82</f>
        <v>31/10/2025</v>
      </c>
      <c r="C37" s="89">
        <f>Dat_01!B82</f>
        <v>21.716000000000001</v>
      </c>
      <c r="D37" s="89">
        <f>Dat_01!C82</f>
        <v>17.419</v>
      </c>
      <c r="E37" s="89">
        <f>Dat_01!D82</f>
        <v>13.121</v>
      </c>
      <c r="F37" s="89">
        <f>Dat_01!H82</f>
        <v>11.5437368421</v>
      </c>
      <c r="G37" s="89">
        <f>Dat_01!G82</f>
        <v>19.974263157900001</v>
      </c>
      <c r="H37" s="89">
        <f>Dat_01!E82</f>
        <v>17.303000000000001</v>
      </c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24.192096774193555</v>
      </c>
      <c r="D38" s="91">
        <f t="shared" si="0"/>
        <v>18.973903225806449</v>
      </c>
      <c r="E38" s="91">
        <f t="shared" si="0"/>
        <v>13.755580645161286</v>
      </c>
      <c r="F38" s="91">
        <f t="shared" si="0"/>
        <v>13.048614601012904</v>
      </c>
      <c r="G38" s="91">
        <f t="shared" si="0"/>
        <v>22.440149405767745</v>
      </c>
      <c r="H38" s="91">
        <f t="shared" si="0"/>
        <v>18.246096774193553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20271.704266336001</v>
      </c>
    </row>
    <row r="43" spans="1:16" ht="11.25" customHeight="1">
      <c r="A43" s="93" t="s">
        <v>86</v>
      </c>
      <c r="B43" s="88">
        <v>42643</v>
      </c>
      <c r="C43" s="94">
        <f>Dat_01!B95</f>
        <v>18408.553120976001</v>
      </c>
    </row>
    <row r="44" spans="1:16" ht="11.25" customHeight="1">
      <c r="A44" s="93" t="s">
        <v>87</v>
      </c>
      <c r="B44" s="88">
        <v>42674</v>
      </c>
      <c r="C44" s="94">
        <f>Dat_01!B96</f>
        <v>18646.680871512999</v>
      </c>
    </row>
    <row r="45" spans="1:16" ht="11.25" customHeight="1">
      <c r="A45" s="93" t="s">
        <v>88</v>
      </c>
      <c r="B45" s="88">
        <v>42704</v>
      </c>
      <c r="C45" s="94">
        <f>Dat_01!B97</f>
        <v>18966.231240862999</v>
      </c>
    </row>
    <row r="46" spans="1:16" ht="11.25" customHeight="1">
      <c r="A46" s="93" t="s">
        <v>89</v>
      </c>
      <c r="B46" s="88">
        <v>42735</v>
      </c>
      <c r="C46" s="94">
        <f>Dat_01!B98</f>
        <v>20106.563494161001</v>
      </c>
    </row>
    <row r="47" spans="1:16" ht="11.25" customHeight="1">
      <c r="A47" s="93" t="s">
        <v>90</v>
      </c>
      <c r="B47" s="88">
        <v>42766</v>
      </c>
      <c r="C47" s="94">
        <f>Dat_01!B99</f>
        <v>21122.754694842999</v>
      </c>
    </row>
    <row r="48" spans="1:16" ht="11.25" customHeight="1">
      <c r="A48" s="93" t="s">
        <v>91</v>
      </c>
      <c r="B48" s="88">
        <v>42794</v>
      </c>
      <c r="C48" s="94">
        <f>Dat_01!B100</f>
        <v>19197.835311872001</v>
      </c>
    </row>
    <row r="49" spans="1:3" ht="11.25" customHeight="1">
      <c r="A49" s="93" t="s">
        <v>92</v>
      </c>
      <c r="B49" s="88">
        <v>42825</v>
      </c>
      <c r="C49" s="94">
        <f>Dat_01!B101</f>
        <v>19520.23085435</v>
      </c>
    </row>
    <row r="50" spans="1:3" ht="11.25" customHeight="1">
      <c r="A50" s="93" t="s">
        <v>93</v>
      </c>
      <c r="B50" s="88">
        <v>42855</v>
      </c>
      <c r="C50" s="94">
        <f>Dat_01!B102</f>
        <v>18119.223505656999</v>
      </c>
    </row>
    <row r="51" spans="1:3" ht="11.25" customHeight="1">
      <c r="A51" s="93" t="s">
        <v>86</v>
      </c>
      <c r="B51" s="88">
        <v>42886</v>
      </c>
      <c r="C51" s="94">
        <f>Dat_01!B103</f>
        <v>18312.817936349998</v>
      </c>
    </row>
    <row r="52" spans="1:3" ht="11.25" customHeight="1">
      <c r="A52" s="93" t="s">
        <v>93</v>
      </c>
      <c r="B52" s="88">
        <v>42916</v>
      </c>
      <c r="C52" s="94">
        <f>Dat_01!B104</f>
        <v>18372.935849850001</v>
      </c>
    </row>
    <row r="53" spans="1:3" ht="11.25" customHeight="1">
      <c r="A53" s="93" t="s">
        <v>85</v>
      </c>
      <c r="B53" s="88">
        <v>42947</v>
      </c>
      <c r="C53" s="94">
        <f>Dat_01!B105</f>
        <v>21283.278658343999</v>
      </c>
    </row>
    <row r="54" spans="1:3" ht="11.25" customHeight="1">
      <c r="A54" s="93" t="s">
        <v>85</v>
      </c>
      <c r="B54" s="88">
        <v>42978</v>
      </c>
      <c r="C54" s="94">
        <f>Dat_01!B106</f>
        <v>20890.420749156001</v>
      </c>
    </row>
    <row r="55" spans="1:3" ht="11.25" customHeight="1">
      <c r="A55" s="93" t="s">
        <v>86</v>
      </c>
      <c r="B55" s="88">
        <v>43008</v>
      </c>
      <c r="C55" s="94">
        <f>Dat_01!B107</f>
        <v>18611.148493471999</v>
      </c>
    </row>
    <row r="56" spans="1:3" ht="11.25" customHeight="1">
      <c r="A56" s="93" t="s">
        <v>87</v>
      </c>
      <c r="B56" s="88">
        <v>43039</v>
      </c>
      <c r="C56" s="94">
        <f>Dat_01!B108</f>
        <v>19018.010682389999</v>
      </c>
    </row>
    <row r="57" spans="1:3" ht="11.25" customHeight="1">
      <c r="A57" s="93" t="s">
        <v>88</v>
      </c>
      <c r="B57" s="88">
        <v>43069</v>
      </c>
      <c r="C57" s="94">
        <f>Dat_01!B109</f>
        <v>18738.242215712002</v>
      </c>
    </row>
    <row r="58" spans="1:3" ht="11.25" customHeight="1">
      <c r="A58" s="93" t="s">
        <v>89</v>
      </c>
      <c r="B58" s="88">
        <v>43100</v>
      </c>
      <c r="C58" s="94">
        <f>Dat_01!B110</f>
        <v>20440.060751895999</v>
      </c>
    </row>
    <row r="59" spans="1:3" ht="11.25" customHeight="1">
      <c r="A59" s="93" t="s">
        <v>90</v>
      </c>
      <c r="B59" s="88">
        <v>43131</v>
      </c>
      <c r="C59" s="94">
        <f>Dat_01!B111</f>
        <v>21683.816445224002</v>
      </c>
    </row>
    <row r="60" spans="1:3" ht="11.25" customHeight="1">
      <c r="A60" s="93" t="s">
        <v>91</v>
      </c>
      <c r="B60" s="88">
        <v>43159</v>
      </c>
      <c r="C60" s="94">
        <f>Dat_01!B112</f>
        <v>19134.937402920001</v>
      </c>
    </row>
    <row r="61" spans="1:3" ht="11.25" customHeight="1">
      <c r="A61" s="93" t="s">
        <v>92</v>
      </c>
      <c r="B61" s="88">
        <v>43190</v>
      </c>
      <c r="C61" s="94">
        <f>Dat_01!B113</f>
        <v>20641.274454613998</v>
      </c>
    </row>
    <row r="62" spans="1:3" ht="11.25" customHeight="1">
      <c r="A62" s="93" t="s">
        <v>93</v>
      </c>
      <c r="B62" s="88">
        <v>43220</v>
      </c>
      <c r="C62" s="94">
        <f>Dat_01!B114</f>
        <v>17602.243849015002</v>
      </c>
    </row>
    <row r="63" spans="1:3" ht="11.25" customHeight="1">
      <c r="A63" s="93" t="s">
        <v>86</v>
      </c>
      <c r="B63" s="88">
        <v>43251</v>
      </c>
      <c r="C63" s="94">
        <f>Dat_01!B115</f>
        <v>18262.423822430999</v>
      </c>
    </row>
    <row r="64" spans="1:3" ht="11.25" customHeight="1">
      <c r="A64" s="93" t="s">
        <v>93</v>
      </c>
      <c r="B64" s="88">
        <v>43281</v>
      </c>
      <c r="C64" s="94">
        <f>Dat_01!B116</f>
        <v>20469.573731037999</v>
      </c>
    </row>
    <row r="65" spans="1:4" ht="11.25" customHeight="1">
      <c r="A65" s="93" t="s">
        <v>85</v>
      </c>
      <c r="B65" s="88">
        <v>43312</v>
      </c>
      <c r="C65" s="94">
        <f>Dat_01!B117</f>
        <v>21908.424078612999</v>
      </c>
    </row>
    <row r="66" spans="1:4" ht="11.25" customHeight="1">
      <c r="A66" s="93" t="s">
        <v>85</v>
      </c>
      <c r="B66" s="95">
        <v>43343</v>
      </c>
      <c r="C66" s="96">
        <f>Dat_01!B118</f>
        <v>20644.242656991999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01/10/2025</v>
      </c>
      <c r="C70" s="94">
        <f>Dat_01!B129</f>
        <v>31401.829000000002</v>
      </c>
      <c r="D70" s="94">
        <f>Dat_01!D129</f>
        <v>632.89183860799994</v>
      </c>
    </row>
    <row r="71" spans="1:4" ht="11.25" customHeight="1">
      <c r="A71" s="82">
        <v>2</v>
      </c>
      <c r="B71" s="88" t="str">
        <f>Dat_01!A130</f>
        <v>02/10/2025</v>
      </c>
      <c r="C71" s="94">
        <f>Dat_01!B130</f>
        <v>31871.920999999998</v>
      </c>
      <c r="D71" s="94">
        <f>Dat_01!D130</f>
        <v>639.39277700000002</v>
      </c>
    </row>
    <row r="72" spans="1:4" ht="11.25" customHeight="1">
      <c r="A72" s="82">
        <v>3</v>
      </c>
      <c r="B72" s="88" t="str">
        <f>Dat_01!A131</f>
        <v>03/10/2025</v>
      </c>
      <c r="C72" s="94">
        <f>Dat_01!B131</f>
        <v>31173.345000000001</v>
      </c>
      <c r="D72" s="94">
        <f>Dat_01!D131</f>
        <v>644.21736226400003</v>
      </c>
    </row>
    <row r="73" spans="1:4" ht="11.25" customHeight="1">
      <c r="A73" s="82">
        <v>4</v>
      </c>
      <c r="B73" s="88" t="str">
        <f>Dat_01!A132</f>
        <v>04/10/2025</v>
      </c>
      <c r="C73" s="94">
        <f>Dat_01!B132</f>
        <v>27770.269</v>
      </c>
      <c r="D73" s="94">
        <f>Dat_01!D132</f>
        <v>570.89960301600001</v>
      </c>
    </row>
    <row r="74" spans="1:4" ht="11.25" customHeight="1">
      <c r="A74" s="82">
        <v>5</v>
      </c>
      <c r="B74" s="88" t="str">
        <f>Dat_01!A133</f>
        <v>05/10/2025</v>
      </c>
      <c r="C74" s="94">
        <f>Dat_01!B133</f>
        <v>27255.96</v>
      </c>
      <c r="D74" s="94">
        <f>Dat_01!D133</f>
        <v>527.19635697599995</v>
      </c>
    </row>
    <row r="75" spans="1:4" ht="11.25" customHeight="1">
      <c r="A75" s="82">
        <v>6</v>
      </c>
      <c r="B75" s="88" t="str">
        <f>Dat_01!A134</f>
        <v>06/10/2025</v>
      </c>
      <c r="C75" s="94">
        <f>Dat_01!B134</f>
        <v>31773.058000000001</v>
      </c>
      <c r="D75" s="94">
        <f>Dat_01!D134</f>
        <v>628.49286056000005</v>
      </c>
    </row>
    <row r="76" spans="1:4" ht="11.25" customHeight="1">
      <c r="A76" s="82">
        <v>7</v>
      </c>
      <c r="B76" s="88" t="str">
        <f>Dat_01!A135</f>
        <v>07/10/2025</v>
      </c>
      <c r="C76" s="94">
        <f>Dat_01!B135</f>
        <v>31948.544999999998</v>
      </c>
      <c r="D76" s="94">
        <f>Dat_01!D135</f>
        <v>637.66026311999997</v>
      </c>
    </row>
    <row r="77" spans="1:4" ht="11.25" customHeight="1">
      <c r="A77" s="82">
        <v>8</v>
      </c>
      <c r="B77" s="88" t="str">
        <f>Dat_01!A136</f>
        <v>08/10/2025</v>
      </c>
      <c r="C77" s="94">
        <f>Dat_01!B136</f>
        <v>32052.74</v>
      </c>
      <c r="D77" s="94">
        <f>Dat_01!D136</f>
        <v>645.58617542399998</v>
      </c>
    </row>
    <row r="78" spans="1:4" ht="11.25" customHeight="1">
      <c r="A78" s="82">
        <v>9</v>
      </c>
      <c r="B78" s="88" t="str">
        <f>Dat_01!A137</f>
        <v>09/10/2025</v>
      </c>
      <c r="C78" s="94">
        <f>Dat_01!B137</f>
        <v>31344.194</v>
      </c>
      <c r="D78" s="94">
        <f>Dat_01!D137</f>
        <v>638.08474000000001</v>
      </c>
    </row>
    <row r="79" spans="1:4" ht="11.25" customHeight="1">
      <c r="A79" s="82">
        <v>10</v>
      </c>
      <c r="B79" s="88" t="str">
        <f>Dat_01!A138</f>
        <v>10/10/2025</v>
      </c>
      <c r="C79" s="94">
        <f>Dat_01!B138</f>
        <v>32377.145199999999</v>
      </c>
      <c r="D79" s="94">
        <f>Dat_01!D138</f>
        <v>629.85437460000003</v>
      </c>
    </row>
    <row r="80" spans="1:4" ht="11.25" customHeight="1">
      <c r="A80" s="82">
        <v>11</v>
      </c>
      <c r="B80" s="88" t="str">
        <f>Dat_01!A139</f>
        <v>11/10/2025</v>
      </c>
      <c r="C80" s="94">
        <f>Dat_01!B139</f>
        <v>26413.277999999998</v>
      </c>
      <c r="D80" s="94">
        <f>Dat_01!D139</f>
        <v>554.065220608</v>
      </c>
    </row>
    <row r="81" spans="1:4" ht="11.25" customHeight="1">
      <c r="A81" s="82">
        <v>12</v>
      </c>
      <c r="B81" s="88" t="str">
        <f>Dat_01!A140</f>
        <v>12/10/2025</v>
      </c>
      <c r="C81" s="94">
        <f>Dat_01!B140</f>
        <v>25979.287</v>
      </c>
      <c r="D81" s="94">
        <f>Dat_01!D140</f>
        <v>513.16601883999999</v>
      </c>
    </row>
    <row r="82" spans="1:4" ht="11.25" customHeight="1">
      <c r="A82" s="82">
        <v>13</v>
      </c>
      <c r="B82" s="88" t="str">
        <f>Dat_01!A141</f>
        <v>13/10/2025</v>
      </c>
      <c r="C82" s="94">
        <f>Dat_01!B141</f>
        <v>30402.863000000001</v>
      </c>
      <c r="D82" s="94">
        <f>Dat_01!D141</f>
        <v>593.50342339999997</v>
      </c>
    </row>
    <row r="83" spans="1:4" ht="11.25" customHeight="1">
      <c r="A83" s="82">
        <v>14</v>
      </c>
      <c r="B83" s="88" t="str">
        <f>Dat_01!A142</f>
        <v>14/10/2025</v>
      </c>
      <c r="C83" s="94">
        <f>Dat_01!B142</f>
        <v>32130.828000000001</v>
      </c>
      <c r="D83" s="94">
        <f>Dat_01!D142</f>
        <v>637.23166839999999</v>
      </c>
    </row>
    <row r="84" spans="1:4" ht="11.25" customHeight="1">
      <c r="A84" s="82">
        <v>15</v>
      </c>
      <c r="B84" s="88" t="str">
        <f>Dat_01!A143</f>
        <v>15/10/2025</v>
      </c>
      <c r="C84" s="94">
        <f>Dat_01!B143</f>
        <v>31946.44</v>
      </c>
      <c r="D84" s="94">
        <f>Dat_01!D143</f>
        <v>634.56387830400001</v>
      </c>
    </row>
    <row r="85" spans="1:4" ht="11.25" customHeight="1">
      <c r="A85" s="82">
        <v>16</v>
      </c>
      <c r="B85" s="88" t="str">
        <f>Dat_01!A144</f>
        <v>16/10/2025</v>
      </c>
      <c r="C85" s="94">
        <f>Dat_01!B144</f>
        <v>31912.3</v>
      </c>
      <c r="D85" s="94">
        <f>Dat_01!D144</f>
        <v>645.30719999999997</v>
      </c>
    </row>
    <row r="86" spans="1:4" ht="11.25" customHeight="1">
      <c r="A86" s="82">
        <v>17</v>
      </c>
      <c r="B86" s="88" t="str">
        <f>Dat_01!A145</f>
        <v>17/10/2025</v>
      </c>
      <c r="C86" s="94">
        <f>Dat_01!B145</f>
        <v>30757.599999999999</v>
      </c>
      <c r="D86" s="94">
        <f>Dat_01!D145</f>
        <v>636.59479999999996</v>
      </c>
    </row>
    <row r="87" spans="1:4" ht="11.25" customHeight="1">
      <c r="A87" s="82">
        <v>18</v>
      </c>
      <c r="B87" s="88" t="str">
        <f>Dat_01!A146</f>
        <v>18/10/2025</v>
      </c>
      <c r="C87" s="94">
        <f>Dat_01!B146</f>
        <v>26627.9</v>
      </c>
      <c r="D87" s="94">
        <f>Dat_01!D146</f>
        <v>552.88049999999998</v>
      </c>
    </row>
    <row r="88" spans="1:4" ht="11.25" customHeight="1">
      <c r="A88" s="82">
        <v>19</v>
      </c>
      <c r="B88" s="88" t="str">
        <f>Dat_01!A147</f>
        <v>19/10/2025</v>
      </c>
      <c r="C88" s="94">
        <f>Dat_01!B147</f>
        <v>26352.9</v>
      </c>
      <c r="D88" s="94">
        <f>Dat_01!D147</f>
        <v>512.45920000000001</v>
      </c>
    </row>
    <row r="89" spans="1:4" ht="11.25" customHeight="1">
      <c r="A89" s="82">
        <v>20</v>
      </c>
      <c r="B89" s="88" t="str">
        <f>Dat_01!A148</f>
        <v>20/10/2025</v>
      </c>
      <c r="C89" s="94">
        <f>Dat_01!B148</f>
        <v>30863.3</v>
      </c>
      <c r="D89" s="94">
        <f>Dat_01!D148</f>
        <v>613.87329999999997</v>
      </c>
    </row>
    <row r="90" spans="1:4" ht="11.25" customHeight="1">
      <c r="A90" s="82">
        <v>21</v>
      </c>
      <c r="B90" s="88" t="str">
        <f>Dat_01!A149</f>
        <v>21/10/2025</v>
      </c>
      <c r="C90" s="94">
        <f>Dat_01!B149</f>
        <v>31782.1</v>
      </c>
      <c r="D90" s="94">
        <f>Dat_01!D149</f>
        <v>632.01189999999997</v>
      </c>
    </row>
    <row r="91" spans="1:4" ht="11.25" customHeight="1">
      <c r="A91" s="82">
        <v>22</v>
      </c>
      <c r="B91" s="88" t="str">
        <f>Dat_01!A150</f>
        <v>22/10/2025</v>
      </c>
      <c r="C91" s="94">
        <f>Dat_01!B150</f>
        <v>31661.4</v>
      </c>
      <c r="D91" s="94">
        <f>Dat_01!D150</f>
        <v>634.01990000000001</v>
      </c>
    </row>
    <row r="92" spans="1:4" ht="11.25" customHeight="1">
      <c r="A92" s="82">
        <v>23</v>
      </c>
      <c r="B92" s="88" t="str">
        <f>Dat_01!A151</f>
        <v>23/10/2025</v>
      </c>
      <c r="C92" s="94">
        <f>Dat_01!B151</f>
        <v>31429.8</v>
      </c>
      <c r="D92" s="94">
        <f>Dat_01!D151</f>
        <v>629.10630000000003</v>
      </c>
    </row>
    <row r="93" spans="1:4" ht="11.25" customHeight="1">
      <c r="A93" s="82">
        <v>24</v>
      </c>
      <c r="B93" s="88" t="str">
        <f>Dat_01!A152</f>
        <v>24/10/2025</v>
      </c>
      <c r="C93" s="94">
        <f>Dat_01!B152</f>
        <v>30918</v>
      </c>
      <c r="D93" s="94">
        <f>Dat_01!D152</f>
        <v>632.38750000000005</v>
      </c>
    </row>
    <row r="94" spans="1:4" ht="11.25" customHeight="1">
      <c r="A94" s="82">
        <v>25</v>
      </c>
      <c r="B94" s="88" t="str">
        <f>Dat_01!A153</f>
        <v>25/10/2025</v>
      </c>
      <c r="C94" s="94">
        <f>Dat_01!B153</f>
        <v>27082.2</v>
      </c>
      <c r="D94" s="94">
        <f>Dat_01!D153</f>
        <v>564.26829999999995</v>
      </c>
    </row>
    <row r="95" spans="1:4" ht="11.25" customHeight="1">
      <c r="A95" s="82">
        <v>26</v>
      </c>
      <c r="B95" s="88" t="str">
        <f>Dat_01!A154</f>
        <v>26/10/2025</v>
      </c>
      <c r="C95" s="94">
        <f>Dat_01!B154</f>
        <v>26120.7</v>
      </c>
      <c r="D95" s="94">
        <f>Dat_01!D154</f>
        <v>536.87779999999998</v>
      </c>
    </row>
    <row r="96" spans="1:4" ht="11.25" customHeight="1">
      <c r="A96" s="82">
        <v>27</v>
      </c>
      <c r="B96" s="88" t="str">
        <f>Dat_01!A155</f>
        <v>27/10/2025</v>
      </c>
      <c r="C96" s="94">
        <f>Dat_01!B155</f>
        <v>31430.3</v>
      </c>
      <c r="D96" s="94">
        <f>Dat_01!D155</f>
        <v>615.55679999999995</v>
      </c>
    </row>
    <row r="97" spans="1:9" ht="11.25" customHeight="1">
      <c r="A97" s="82">
        <v>28</v>
      </c>
      <c r="B97" s="88" t="str">
        <f>Dat_01!A156</f>
        <v>28/10/2025</v>
      </c>
      <c r="C97" s="94">
        <f>Dat_01!B156</f>
        <v>32186.3</v>
      </c>
      <c r="D97" s="94">
        <f>Dat_01!D156</f>
        <v>639.43219999999997</v>
      </c>
    </row>
    <row r="98" spans="1:9" ht="11.25" customHeight="1">
      <c r="A98" s="82">
        <v>29</v>
      </c>
      <c r="B98" s="88" t="str">
        <f>Dat_01!A157</f>
        <v>29/10/2025</v>
      </c>
      <c r="C98" s="94">
        <f>Dat_01!B157</f>
        <v>32108.3</v>
      </c>
      <c r="D98" s="94">
        <f>Dat_01!D157</f>
        <v>651.26149999999996</v>
      </c>
    </row>
    <row r="99" spans="1:9" ht="11.25" customHeight="1">
      <c r="A99" s="82">
        <v>30</v>
      </c>
      <c r="B99" s="88" t="str">
        <f>Dat_01!A158</f>
        <v>30/10/2025</v>
      </c>
      <c r="C99" s="94">
        <f>Dat_01!B158</f>
        <v>31413.5</v>
      </c>
      <c r="D99" s="94">
        <f>Dat_01!D158</f>
        <v>639.90210000000002</v>
      </c>
    </row>
    <row r="100" spans="1:9" ht="11.25" customHeight="1">
      <c r="A100" s="82">
        <v>31</v>
      </c>
      <c r="B100" s="88" t="str">
        <f>Dat_01!A159</f>
        <v>31/10/2025</v>
      </c>
      <c r="C100" s="94">
        <f>Dat_01!B159</f>
        <v>30234.1</v>
      </c>
      <c r="D100" s="94">
        <f>Dat_01!D159</f>
        <v>626.62720000000002</v>
      </c>
    </row>
    <row r="101" spans="1:9" ht="11.25" customHeight="1">
      <c r="A101" s="82"/>
      <c r="B101" s="90" t="s">
        <v>95</v>
      </c>
      <c r="C101" s="97">
        <f>MAX(C70:C100)</f>
        <v>32377.145199999999</v>
      </c>
      <c r="D101" s="97">
        <f>MAX(D70:D100)</f>
        <v>651.26149999999996</v>
      </c>
      <c r="E101" s="116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2024</v>
      </c>
      <c r="C107" s="100">
        <f>Dat_01!D173</f>
        <v>36184</v>
      </c>
      <c r="D107" s="100">
        <f>Dat_01!B173</f>
        <v>38272</v>
      </c>
      <c r="E107" s="100"/>
      <c r="F107" s="101" t="str">
        <f>Dat_01!D185</f>
        <v>30 julio (14:41 h)</v>
      </c>
      <c r="G107" s="101" t="str">
        <f>Dat_01!E185</f>
        <v>9 enero (20:56 h)</v>
      </c>
    </row>
    <row r="108" spans="1:9" ht="11.25" customHeight="1">
      <c r="B108" s="99">
        <f>Dat_01!A186</f>
        <v>2025</v>
      </c>
      <c r="C108" s="100">
        <f>Dat_01!D174</f>
        <v>37946</v>
      </c>
      <c r="D108" s="100">
        <f>Dat_01!B174</f>
        <v>40070</v>
      </c>
      <c r="E108" s="100"/>
      <c r="F108" s="101" t="str">
        <f>Dat_01!D186</f>
        <v>2 julio (14:30 h)</v>
      </c>
      <c r="G108" s="101" t="str">
        <f>Dat_01!E186</f>
        <v>15 enero (20:57 h)</v>
      </c>
    </row>
    <row r="109" spans="1:9" ht="11.25" customHeight="1">
      <c r="B109" s="102" t="str">
        <f>Dat_01!A187</f>
        <v>oct-25</v>
      </c>
      <c r="C109" s="103">
        <f>Dat_01!B166</f>
        <v>32550</v>
      </c>
      <c r="D109" s="103"/>
      <c r="E109" s="103"/>
      <c r="F109" s="104" t="str">
        <f>Dat_01!D187</f>
        <v/>
      </c>
      <c r="G109" s="104" t="str">
        <f>Dat_01!E187</f>
        <v>15 octubre (20:51 h)</v>
      </c>
      <c r="H109" s="84">
        <f>Dat_01!D166</f>
        <v>32611</v>
      </c>
      <c r="I109" s="117">
        <f>(C109/H109-1)*100</f>
        <v>-0.18705344822299574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O</v>
      </c>
      <c r="B113" s="88" t="str">
        <f>Dat_01!A34</f>
        <v>Octubre 2024</v>
      </c>
      <c r="C113" s="89">
        <f>Dat_01!C34*100</f>
        <v>1.9910000000000001</v>
      </c>
      <c r="D113" s="89">
        <f>Dat_01!D34*100</f>
        <v>1.7659999999999998</v>
      </c>
      <c r="E113" s="89">
        <f>Dat_01!E34*100</f>
        <v>-2.0219999999999998</v>
      </c>
      <c r="F113" s="89">
        <f>Dat_01!F34*100</f>
        <v>2.2469999999999999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N</v>
      </c>
      <c r="B114" s="88" t="str">
        <f>Dat_01!A35</f>
        <v>Noviembre 2024</v>
      </c>
      <c r="C114" s="89">
        <f>Dat_01!C35*100</f>
        <v>-1.202</v>
      </c>
      <c r="D114" s="89">
        <f>Dat_01!D35*100</f>
        <v>-0.39600000000000002</v>
      </c>
      <c r="E114" s="89">
        <f>Dat_01!E35*100</f>
        <v>-0.58599999999999997</v>
      </c>
      <c r="F114" s="89">
        <f>Dat_01!F35*100</f>
        <v>-0.22</v>
      </c>
    </row>
    <row r="115" spans="1:6" ht="11.25" customHeight="1">
      <c r="A115" s="93" t="str">
        <f t="shared" si="1"/>
        <v>D</v>
      </c>
      <c r="B115" s="88" t="str">
        <f>Dat_01!A36</f>
        <v>Diciembre 2024</v>
      </c>
      <c r="C115" s="89">
        <f>Dat_01!C36*100</f>
        <v>1.659</v>
      </c>
      <c r="D115" s="89">
        <f>Dat_01!D36*100</f>
        <v>-0.36799999999999999</v>
      </c>
      <c r="E115" s="89">
        <f>Dat_01!E36*100</f>
        <v>0.193</v>
      </c>
      <c r="F115" s="89">
        <f>Dat_01!F36*100</f>
        <v>1.8339999999999999</v>
      </c>
    </row>
    <row r="116" spans="1:6" ht="11.25" customHeight="1">
      <c r="A116" s="93" t="str">
        <f t="shared" si="1"/>
        <v>E</v>
      </c>
      <c r="B116" s="88" t="str">
        <f>Dat_01!A37</f>
        <v>Enero 2025</v>
      </c>
      <c r="C116" s="89">
        <f>Dat_01!C37*100</f>
        <v>2.6560000000000001</v>
      </c>
      <c r="D116" s="89">
        <f>Dat_01!D37*100</f>
        <v>-1.387</v>
      </c>
      <c r="E116" s="89">
        <f>Dat_01!E37*100</f>
        <v>0.41599999999999998</v>
      </c>
      <c r="F116" s="89">
        <f>Dat_01!F37*100</f>
        <v>3.6269999999999998</v>
      </c>
    </row>
    <row r="117" spans="1:6" ht="11.25" customHeight="1">
      <c r="A117" s="93" t="str">
        <f t="shared" si="1"/>
        <v>F</v>
      </c>
      <c r="B117" s="88" t="str">
        <f>Dat_01!A38</f>
        <v>Febrero 2025</v>
      </c>
      <c r="C117" s="89">
        <f>Dat_01!C38*100</f>
        <v>-0.32800000000000001</v>
      </c>
      <c r="D117" s="89">
        <f>Dat_01!D38*100</f>
        <v>-0.13999999999999999</v>
      </c>
      <c r="E117" s="89">
        <f>Dat_01!E38*100</f>
        <v>1.2729999999999999</v>
      </c>
      <c r="F117" s="89">
        <f>Dat_01!F38*100</f>
        <v>-1.4610000000000001</v>
      </c>
    </row>
    <row r="118" spans="1:6" ht="11.25" customHeight="1">
      <c r="A118" s="93" t="str">
        <f t="shared" si="1"/>
        <v>M</v>
      </c>
      <c r="B118" s="88" t="str">
        <f>Dat_01!A39</f>
        <v>Marzo 2025</v>
      </c>
      <c r="C118" s="89">
        <f>Dat_01!C39*100</f>
        <v>5.7430000000000003</v>
      </c>
      <c r="D118" s="89">
        <f>Dat_01!D39*100</f>
        <v>1.839</v>
      </c>
      <c r="E118" s="89">
        <f>Dat_01!E39*100</f>
        <v>1.9949999999999999</v>
      </c>
      <c r="F118" s="89">
        <f>Dat_01!F39*100</f>
        <v>1.909</v>
      </c>
    </row>
    <row r="119" spans="1:6" ht="11.25" customHeight="1">
      <c r="A119" s="93" t="str">
        <f t="shared" si="1"/>
        <v>A</v>
      </c>
      <c r="B119" s="88" t="str">
        <f>Dat_01!A40</f>
        <v>Abril 2025</v>
      </c>
      <c r="C119" s="89">
        <f>Dat_01!C40*100</f>
        <v>-2.8529999999999998</v>
      </c>
      <c r="D119" s="89">
        <f>Dat_01!D40*100</f>
        <v>-0.82400000000000007</v>
      </c>
      <c r="E119" s="89">
        <f>Dat_01!E40*100</f>
        <v>-0.379</v>
      </c>
      <c r="F119" s="89">
        <f>Dat_01!F40*100</f>
        <v>-1.6500000000000001</v>
      </c>
    </row>
    <row r="120" spans="1:6" ht="11.25" customHeight="1">
      <c r="A120" s="93" t="str">
        <f t="shared" si="1"/>
        <v>M</v>
      </c>
      <c r="B120" s="88" t="str">
        <f>Dat_01!A41</f>
        <v>Mayo 2025</v>
      </c>
      <c r="C120" s="89">
        <f>Dat_01!C41*100</f>
        <v>-0.27499999999999997</v>
      </c>
      <c r="D120" s="89">
        <f>Dat_01!D41*100</f>
        <v>-0.621</v>
      </c>
      <c r="E120" s="89">
        <f>Dat_01!E41*100</f>
        <v>0.377</v>
      </c>
      <c r="F120" s="89">
        <f>Dat_01!F41*100</f>
        <v>-3.1E-2</v>
      </c>
    </row>
    <row r="121" spans="1:6" ht="11.25" customHeight="1">
      <c r="A121" s="93" t="str">
        <f t="shared" si="1"/>
        <v>J</v>
      </c>
      <c r="B121" s="88" t="str">
        <f>Dat_01!A42</f>
        <v>Junio 2025</v>
      </c>
      <c r="C121" s="89">
        <f>Dat_01!C42*100</f>
        <v>11.411999999999999</v>
      </c>
      <c r="D121" s="89">
        <f>Dat_01!D42*100</f>
        <v>0.54500000000000004</v>
      </c>
      <c r="E121" s="89">
        <f>Dat_01!E42*100</f>
        <v>5.0289999999999999</v>
      </c>
      <c r="F121" s="89">
        <f>Dat_01!F42*100</f>
        <v>5.8380000000000001</v>
      </c>
    </row>
    <row r="122" spans="1:6" ht="11.25" customHeight="1">
      <c r="A122" s="93" t="str">
        <f t="shared" si="1"/>
        <v>J</v>
      </c>
      <c r="B122" s="88" t="str">
        <f>Dat_01!A43</f>
        <v>Julio 2025</v>
      </c>
      <c r="C122" s="89">
        <f>Dat_01!C43*100</f>
        <v>2.9369999999999998</v>
      </c>
      <c r="D122" s="89">
        <f>Dat_01!D43*100</f>
        <v>0.43</v>
      </c>
      <c r="E122" s="89">
        <f>Dat_01!E43*100</f>
        <v>0.14400000000000002</v>
      </c>
      <c r="F122" s="89">
        <f>Dat_01!F43*100</f>
        <v>2.363</v>
      </c>
    </row>
    <row r="123" spans="1:6" ht="11.25" customHeight="1">
      <c r="A123" s="93" t="str">
        <f t="shared" si="1"/>
        <v>A</v>
      </c>
      <c r="B123" s="88" t="str">
        <f>Dat_01!A44</f>
        <v>Agosto 2025</v>
      </c>
      <c r="C123" s="89">
        <f>Dat_01!C44*100</f>
        <v>-1.1780000000000002</v>
      </c>
      <c r="D123" s="89">
        <f>Dat_01!D44*100</f>
        <v>-0.436</v>
      </c>
      <c r="E123" s="89">
        <f>Dat_01!E44*100</f>
        <v>0.60099999999999998</v>
      </c>
      <c r="F123" s="89">
        <f>Dat_01!F44*100</f>
        <v>-1.343</v>
      </c>
    </row>
    <row r="124" spans="1:6" ht="11.25" customHeight="1">
      <c r="A124" s="93" t="str">
        <f t="shared" si="1"/>
        <v>S</v>
      </c>
      <c r="B124" s="88" t="str">
        <f>Dat_01!A45</f>
        <v>Septiembre 2025</v>
      </c>
      <c r="C124" s="89">
        <f>Dat_01!C45*100</f>
        <v>3.9989999999999997</v>
      </c>
      <c r="D124" s="89">
        <f>Dat_01!D45*100</f>
        <v>0.80300000000000005</v>
      </c>
      <c r="E124" s="89">
        <f>Dat_01!E45*100</f>
        <v>1.9910000000000001</v>
      </c>
      <c r="F124" s="89">
        <f>Dat_01!F45*100</f>
        <v>1.2050000000000001</v>
      </c>
    </row>
    <row r="125" spans="1:6" ht="11.25" customHeight="1">
      <c r="A125" s="93" t="str">
        <f t="shared" si="1"/>
        <v>O</v>
      </c>
      <c r="B125" s="95" t="str">
        <f>Dat_01!A46</f>
        <v>Octubre 2025</v>
      </c>
      <c r="C125" s="106">
        <f>Dat_01!C46*100</f>
        <v>-0.67600000000000005</v>
      </c>
      <c r="D125" s="106">
        <f>Dat_01!D46*100</f>
        <v>0.18099999999999999</v>
      </c>
      <c r="E125" s="106">
        <f>Dat_01!E46*100</f>
        <v>0.72099999999999997</v>
      </c>
      <c r="F125" s="106">
        <f>Dat_01!F46*100</f>
        <v>-1.5779999999999998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topLeftCell="A153" zoomScale="90" zoomScaleNormal="90" workbookViewId="0">
      <selection activeCell="D160" sqref="D160"/>
    </sheetView>
  </sheetViews>
  <sheetFormatPr baseColWidth="10" defaultColWidth="11.42578125" defaultRowHeight="14.25"/>
  <cols>
    <col min="1" max="1" width="15.5703125" style="46" customWidth="1"/>
    <col min="2" max="5" width="30.42578125" style="46" customWidth="1"/>
    <col min="6" max="6" width="15.5703125" style="46" customWidth="1"/>
    <col min="7" max="8" width="24.5703125" style="46" customWidth="1"/>
    <col min="9" max="9" width="26.140625" style="46" bestFit="1" customWidth="1"/>
    <col min="10" max="10" width="35.42578125" style="46" bestFit="1" customWidth="1"/>
    <col min="11" max="11" width="35.5703125" style="46" bestFit="1" customWidth="1"/>
    <col min="12" max="12" width="30.5703125" style="46" bestFit="1" customWidth="1"/>
    <col min="13" max="13" width="31.28515625" style="46" bestFit="1" customWidth="1"/>
    <col min="14" max="14" width="40.28515625" style="46" bestFit="1" customWidth="1"/>
    <col min="15" max="15" width="30.42578125" style="46" bestFit="1" customWidth="1"/>
    <col min="16" max="16" width="25.5703125" style="46" bestFit="1" customWidth="1"/>
    <col min="17" max="17" width="26.42578125" style="46" bestFit="1" customWidth="1"/>
    <col min="18" max="18" width="40.42578125" style="46" bestFit="1" customWidth="1"/>
    <col min="19" max="19" width="30.42578125" style="46" bestFit="1" customWidth="1"/>
    <col min="20" max="20" width="25.5703125" style="46" bestFit="1" customWidth="1"/>
    <col min="21" max="21" width="26.28515625" style="46" bestFit="1" customWidth="1"/>
    <col min="22" max="22" width="35.42578125" style="46" bestFit="1" customWidth="1"/>
    <col min="23" max="23" width="35.5703125" style="46" bestFit="1" customWidth="1"/>
    <col min="24" max="24" width="30.5703125" style="46" bestFit="1" customWidth="1"/>
    <col min="25" max="25" width="31.42578125" style="46" bestFit="1" customWidth="1"/>
    <col min="26" max="26" width="40.42578125" style="46" bestFit="1" customWidth="1"/>
    <col min="27" max="27" width="30.42578125" style="46" bestFit="1" customWidth="1"/>
    <col min="28" max="28" width="25.5703125" style="46" bestFit="1" customWidth="1"/>
    <col min="29" max="29" width="26.42578125" style="46" bestFit="1" customWidth="1"/>
    <col min="30" max="30" width="40.42578125" style="46" bestFit="1" customWidth="1"/>
    <col min="31" max="31" width="30.42578125" style="46" bestFit="1" customWidth="1"/>
    <col min="32" max="32" width="25.5703125" style="46" bestFit="1" customWidth="1"/>
    <col min="33" max="33" width="26.28515625" style="46" bestFit="1" customWidth="1"/>
    <col min="34" max="34" width="35.42578125" style="46" bestFit="1" customWidth="1"/>
    <col min="35" max="35" width="35.5703125" style="46" bestFit="1" customWidth="1"/>
    <col min="36" max="36" width="30.5703125" style="46" bestFit="1" customWidth="1"/>
    <col min="37" max="37" width="31.42578125" style="46" bestFit="1" customWidth="1"/>
    <col min="38" max="38" width="40.42578125" style="46" bestFit="1" customWidth="1"/>
    <col min="39" max="39" width="30.42578125" style="46" bestFit="1" customWidth="1"/>
    <col min="40" max="40" width="25.5703125" style="46" bestFit="1" customWidth="1"/>
    <col min="41" max="41" width="26.42578125" style="46" bestFit="1" customWidth="1"/>
    <col min="42" max="42" width="40.42578125" style="46" bestFit="1" customWidth="1"/>
    <col min="43" max="43" width="30.42578125" style="46" bestFit="1" customWidth="1"/>
    <col min="44" max="44" width="25.5703125" style="46" bestFit="1" customWidth="1"/>
    <col min="45" max="45" width="26.28515625" style="46" bestFit="1" customWidth="1"/>
    <col min="46" max="46" width="35.42578125" style="46" bestFit="1" customWidth="1"/>
    <col min="47" max="47" width="35.5703125" style="46" bestFit="1" customWidth="1"/>
    <col min="48" max="48" width="30.5703125" style="46" bestFit="1" customWidth="1"/>
    <col min="49" max="49" width="31.42578125" style="46" bestFit="1" customWidth="1"/>
    <col min="50" max="50" width="40.42578125" style="46" bestFit="1" customWidth="1"/>
    <col min="51" max="51" width="30.42578125" style="46" bestFit="1" customWidth="1"/>
    <col min="52" max="52" width="25.5703125" style="46" bestFit="1" customWidth="1"/>
    <col min="53" max="53" width="26.42578125" style="46" bestFit="1" customWidth="1"/>
    <col min="54" max="54" width="40.42578125" style="46" bestFit="1" customWidth="1"/>
    <col min="55" max="55" width="30.42578125" style="46" bestFit="1" customWidth="1"/>
    <col min="56" max="56" width="25.5703125" style="46" bestFit="1" customWidth="1"/>
    <col min="57" max="57" width="26.28515625" style="46" bestFit="1" customWidth="1"/>
    <col min="58" max="58" width="35.42578125" style="46" bestFit="1" customWidth="1"/>
    <col min="59" max="59" width="35.5703125" style="46" bestFit="1" customWidth="1"/>
    <col min="60" max="60" width="30.5703125" style="46" bestFit="1" customWidth="1"/>
    <col min="61" max="61" width="31.42578125" style="46" bestFit="1" customWidth="1"/>
    <col min="62" max="62" width="40.42578125" style="46" bestFit="1" customWidth="1"/>
    <col min="63" max="63" width="30.42578125" style="46" bestFit="1" customWidth="1"/>
    <col min="64" max="64" width="25.5703125" style="46" bestFit="1" customWidth="1"/>
    <col min="65" max="65" width="26.42578125" style="46" bestFit="1" customWidth="1"/>
    <col min="66" max="66" width="40.42578125" style="46" bestFit="1" customWidth="1"/>
    <col min="67" max="67" width="30.42578125" style="46" bestFit="1" customWidth="1"/>
    <col min="68" max="68" width="25.5703125" style="46" bestFit="1" customWidth="1"/>
    <col min="69" max="69" width="26.28515625" style="46" bestFit="1" customWidth="1"/>
    <col min="70" max="70" width="35.42578125" style="46" bestFit="1" customWidth="1"/>
    <col min="71" max="71" width="35.5703125" style="46" bestFit="1" customWidth="1"/>
    <col min="72" max="72" width="30.5703125" style="46" bestFit="1" customWidth="1"/>
    <col min="73" max="73" width="31.42578125" style="46" bestFit="1" customWidth="1"/>
    <col min="74" max="74" width="40.42578125" style="46" bestFit="1" customWidth="1"/>
    <col min="75" max="16384" width="11.42578125" style="46"/>
  </cols>
  <sheetData>
    <row r="1" spans="1:10">
      <c r="A1" s="56" t="s">
        <v>51</v>
      </c>
      <c r="B1" s="56" t="s">
        <v>70</v>
      </c>
    </row>
    <row r="2" spans="1:10">
      <c r="A2" s="50" t="s">
        <v>169</v>
      </c>
      <c r="B2" s="50" t="s">
        <v>170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octubre</v>
      </c>
    </row>
    <row r="4" spans="1:10">
      <c r="A4" s="48" t="s">
        <v>51</v>
      </c>
      <c r="B4" s="136" t="s">
        <v>169</v>
      </c>
      <c r="C4" s="137"/>
      <c r="D4" s="137"/>
      <c r="E4" s="137"/>
      <c r="F4" s="137"/>
      <c r="G4" s="137"/>
      <c r="H4" s="137"/>
      <c r="I4" s="137"/>
      <c r="J4" s="137"/>
    </row>
    <row r="5" spans="1:10">
      <c r="A5" s="48" t="s">
        <v>52</v>
      </c>
      <c r="B5" s="138" t="s">
        <v>44</v>
      </c>
      <c r="C5" s="139"/>
      <c r="D5" s="139"/>
      <c r="E5" s="139"/>
      <c r="F5" s="139"/>
      <c r="G5" s="139"/>
      <c r="H5" s="139"/>
      <c r="I5" s="139"/>
      <c r="J5" s="139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2">
        <v>1776331.4679479999</v>
      </c>
      <c r="C8" s="122">
        <v>2894850.7707469999</v>
      </c>
      <c r="D8" s="123">
        <v>-0.38638237040000001</v>
      </c>
      <c r="E8" s="122">
        <v>28380735.029674001</v>
      </c>
      <c r="F8" s="122">
        <v>29746233.637301002</v>
      </c>
      <c r="G8" s="123">
        <v>-4.5904924399999998E-2</v>
      </c>
      <c r="H8" s="122">
        <v>33574700.673790999</v>
      </c>
      <c r="I8" s="122">
        <v>37259937.448310003</v>
      </c>
      <c r="J8" s="123">
        <v>-9.8906145000000001E-2</v>
      </c>
    </row>
    <row r="9" spans="1:10">
      <c r="A9" s="50" t="s">
        <v>33</v>
      </c>
      <c r="B9" s="122">
        <v>3695400.9619999998</v>
      </c>
      <c r="C9" s="122">
        <v>4636156.5559999999</v>
      </c>
      <c r="D9" s="123">
        <v>-0.20291713250000001</v>
      </c>
      <c r="E9" s="122">
        <v>43338868.053000003</v>
      </c>
      <c r="F9" s="122">
        <v>44511098.950999998</v>
      </c>
      <c r="G9" s="123">
        <v>-2.6335698899999999E-2</v>
      </c>
      <c r="H9" s="122">
        <v>51218572.038999997</v>
      </c>
      <c r="I9" s="122">
        <v>53307096.637000002</v>
      </c>
      <c r="J9" s="123">
        <v>-3.9179109900000002E-2</v>
      </c>
    </row>
    <row r="10" spans="1:10">
      <c r="A10" s="50" t="s">
        <v>34</v>
      </c>
      <c r="B10" s="122">
        <v>19604.61</v>
      </c>
      <c r="C10" s="122">
        <v>310385.93599999999</v>
      </c>
      <c r="D10" s="123">
        <v>-0.93683795650000001</v>
      </c>
      <c r="E10" s="122">
        <v>1366341.9850000001</v>
      </c>
      <c r="F10" s="122">
        <v>2369226.3879999998</v>
      </c>
      <c r="G10" s="123">
        <v>-0.42329614770000001</v>
      </c>
      <c r="H10" s="122">
        <v>1969504.6710000001</v>
      </c>
      <c r="I10" s="122">
        <v>2817275.5980000002</v>
      </c>
      <c r="J10" s="123">
        <v>-0.30091870590000003</v>
      </c>
    </row>
    <row r="11" spans="1:10">
      <c r="A11" s="50" t="s">
        <v>162</v>
      </c>
      <c r="B11" s="122">
        <v>208338.96799999999</v>
      </c>
      <c r="C11" s="122">
        <v>0</v>
      </c>
      <c r="D11" s="123">
        <v>0</v>
      </c>
      <c r="E11" s="122">
        <v>666281.17599999998</v>
      </c>
      <c r="F11" s="122">
        <v>0</v>
      </c>
      <c r="G11" s="123">
        <v>0</v>
      </c>
      <c r="H11" s="122">
        <v>666281.17599999998</v>
      </c>
      <c r="I11" s="122">
        <v>0</v>
      </c>
      <c r="J11" s="123">
        <v>0</v>
      </c>
    </row>
    <row r="12" spans="1:10">
      <c r="A12" s="50" t="s">
        <v>160</v>
      </c>
      <c r="B12" s="122">
        <v>4.2</v>
      </c>
      <c r="C12" s="122">
        <v>0</v>
      </c>
      <c r="D12" s="123">
        <v>0</v>
      </c>
      <c r="E12" s="122">
        <v>4.2009999999999996</v>
      </c>
      <c r="F12" s="122">
        <v>0</v>
      </c>
      <c r="G12" s="123">
        <v>0</v>
      </c>
      <c r="H12" s="122">
        <v>4.2009999999999996</v>
      </c>
      <c r="I12" s="122">
        <v>0</v>
      </c>
      <c r="J12" s="123">
        <v>0</v>
      </c>
    </row>
    <row r="13" spans="1:10">
      <c r="A13" s="50" t="s">
        <v>35</v>
      </c>
      <c r="B13" s="122">
        <v>4520037.3679999998</v>
      </c>
      <c r="C13" s="122">
        <v>2264896.2990000001</v>
      </c>
      <c r="D13" s="123">
        <v>0.99569285799999996</v>
      </c>
      <c r="E13" s="122">
        <v>30857468.416000001</v>
      </c>
      <c r="F13" s="122">
        <v>21084871.796</v>
      </c>
      <c r="G13" s="123">
        <v>0.46348854830000003</v>
      </c>
      <c r="H13" s="122">
        <v>38879227.542000003</v>
      </c>
      <c r="I13" s="122">
        <v>26142289.638</v>
      </c>
      <c r="J13" s="123">
        <v>0.48721585140000001</v>
      </c>
    </row>
    <row r="14" spans="1:10">
      <c r="A14" s="50" t="s">
        <v>36</v>
      </c>
      <c r="B14" s="122">
        <v>4353217.1050000004</v>
      </c>
      <c r="C14" s="122">
        <v>5579796.8899999997</v>
      </c>
      <c r="D14" s="123">
        <v>-0.21982516730000001</v>
      </c>
      <c r="E14" s="122">
        <v>44826719.346000001</v>
      </c>
      <c r="F14" s="122">
        <v>49514625.674000002</v>
      </c>
      <c r="G14" s="123">
        <v>-9.4677204200000004E-2</v>
      </c>
      <c r="H14" s="122">
        <v>54831141.093999997</v>
      </c>
      <c r="I14" s="122">
        <v>62190466.596000001</v>
      </c>
      <c r="J14" s="123">
        <v>-0.11833526749999999</v>
      </c>
    </row>
    <row r="15" spans="1:10">
      <c r="A15" s="50" t="s">
        <v>37</v>
      </c>
      <c r="B15" s="122">
        <v>3991886.8107070001</v>
      </c>
      <c r="C15" s="122">
        <v>2723045.9870000002</v>
      </c>
      <c r="D15" s="123">
        <v>0.46596378830000001</v>
      </c>
      <c r="E15" s="122">
        <v>43915024.552707002</v>
      </c>
      <c r="F15" s="122">
        <v>38965207.181000002</v>
      </c>
      <c r="G15" s="123">
        <v>0.12703172209999999</v>
      </c>
      <c r="H15" s="122">
        <v>48631712.239707001</v>
      </c>
      <c r="I15" s="122">
        <v>42767458.324000001</v>
      </c>
      <c r="J15" s="123">
        <v>0.1371195331</v>
      </c>
    </row>
    <row r="16" spans="1:10">
      <c r="A16" s="50" t="s">
        <v>38</v>
      </c>
      <c r="B16" s="122">
        <v>246379.48529300001</v>
      </c>
      <c r="C16" s="122">
        <v>153796.77900000001</v>
      </c>
      <c r="D16" s="123">
        <v>0.60198078850000003</v>
      </c>
      <c r="E16" s="122">
        <v>3532440.468293</v>
      </c>
      <c r="F16" s="122">
        <v>3919650.2250000001</v>
      </c>
      <c r="G16" s="123">
        <v>-9.8786813700000004E-2</v>
      </c>
      <c r="H16" s="122">
        <v>3740160.8122930001</v>
      </c>
      <c r="I16" s="122">
        <v>4122994.3130000001</v>
      </c>
      <c r="J16" s="123">
        <v>-9.2853269200000005E-2</v>
      </c>
    </row>
    <row r="17" spans="1:74">
      <c r="A17" s="50" t="s">
        <v>39</v>
      </c>
      <c r="B17" s="122">
        <v>328824.46500000003</v>
      </c>
      <c r="C17" s="122">
        <v>275041.72200000001</v>
      </c>
      <c r="D17" s="123">
        <v>0.1955439437</v>
      </c>
      <c r="E17" s="122">
        <v>3232955.7259999998</v>
      </c>
      <c r="F17" s="122">
        <v>3034377.446</v>
      </c>
      <c r="G17" s="123">
        <v>6.5442840799999999E-2</v>
      </c>
      <c r="H17" s="122">
        <v>3879089.5610000002</v>
      </c>
      <c r="I17" s="122">
        <v>3528648.094</v>
      </c>
      <c r="J17" s="123">
        <v>9.9313237700000001E-2</v>
      </c>
    </row>
    <row r="18" spans="1:74">
      <c r="A18" s="50" t="s">
        <v>40</v>
      </c>
      <c r="B18" s="122">
        <v>1356977.0009999999</v>
      </c>
      <c r="C18" s="122">
        <v>1224063.7609999999</v>
      </c>
      <c r="D18" s="123">
        <v>0.10858359200000001</v>
      </c>
      <c r="E18" s="122">
        <v>12728442.233999999</v>
      </c>
      <c r="F18" s="122">
        <v>13324090.512</v>
      </c>
      <c r="G18" s="123">
        <v>-4.47046106E-2</v>
      </c>
      <c r="H18" s="122">
        <v>15778492.536</v>
      </c>
      <c r="I18" s="122">
        <v>15491993.414000001</v>
      </c>
      <c r="J18" s="123">
        <v>1.8493367100000001E-2</v>
      </c>
    </row>
    <row r="19" spans="1:74">
      <c r="A19" s="50" t="s">
        <v>42</v>
      </c>
      <c r="B19" s="122">
        <v>51785.544000000002</v>
      </c>
      <c r="C19" s="122">
        <v>56188.989000000001</v>
      </c>
      <c r="D19" s="123">
        <v>-7.8368468199999999E-2</v>
      </c>
      <c r="E19" s="122">
        <v>459915.89150000003</v>
      </c>
      <c r="F19" s="122">
        <v>520580.45549999998</v>
      </c>
      <c r="G19" s="123">
        <v>-0.11653254239999999</v>
      </c>
      <c r="H19" s="122">
        <v>592923.6</v>
      </c>
      <c r="I19" s="122">
        <v>638071.85649999999</v>
      </c>
      <c r="J19" s="123">
        <v>-7.0757323100000005E-2</v>
      </c>
    </row>
    <row r="20" spans="1:74">
      <c r="A20" s="50" t="s">
        <v>41</v>
      </c>
      <c r="B20" s="122">
        <v>89153.630999999994</v>
      </c>
      <c r="C20" s="122">
        <v>120829.299</v>
      </c>
      <c r="D20" s="123">
        <v>-0.26215221189999999</v>
      </c>
      <c r="E20" s="122">
        <v>750982.90150000004</v>
      </c>
      <c r="F20" s="122">
        <v>968001.14850000001</v>
      </c>
      <c r="G20" s="123">
        <v>-0.2241921379</v>
      </c>
      <c r="H20" s="122">
        <v>978047.01500000001</v>
      </c>
      <c r="I20" s="122">
        <v>1163096.6195</v>
      </c>
      <c r="J20" s="123">
        <v>-0.15910080160000001</v>
      </c>
    </row>
    <row r="21" spans="1:74">
      <c r="A21" s="59" t="s">
        <v>71</v>
      </c>
      <c r="B21" s="124">
        <v>20637941.617947999</v>
      </c>
      <c r="C21" s="124">
        <v>20239052.988747001</v>
      </c>
      <c r="D21" s="125">
        <v>1.9708858400000001E-2</v>
      </c>
      <c r="E21" s="124">
        <v>214056179.980674</v>
      </c>
      <c r="F21" s="124">
        <v>207957963.41430101</v>
      </c>
      <c r="G21" s="125">
        <v>2.9324275300000001E-2</v>
      </c>
      <c r="H21" s="124">
        <v>254739857.16079101</v>
      </c>
      <c r="I21" s="124">
        <v>249429328.53830999</v>
      </c>
      <c r="J21" s="125">
        <v>2.1290714499999999E-2</v>
      </c>
    </row>
    <row r="22" spans="1:74">
      <c r="A22" s="50" t="s">
        <v>32</v>
      </c>
      <c r="B22" s="122">
        <v>445686.01117200003</v>
      </c>
      <c r="C22" s="122">
        <v>341078.52178100002</v>
      </c>
      <c r="D22" s="123">
        <v>0.3066962084</v>
      </c>
      <c r="E22" s="122">
        <v>4998771.2192660002</v>
      </c>
      <c r="F22" s="122">
        <v>4829208.6556860004</v>
      </c>
      <c r="G22" s="123">
        <v>3.5111873500000002E-2</v>
      </c>
      <c r="H22" s="122">
        <v>5627982.450309</v>
      </c>
      <c r="I22" s="122">
        <v>5725020.8861959996</v>
      </c>
      <c r="J22" s="123">
        <v>-1.6949883299999999E-2</v>
      </c>
    </row>
    <row r="23" spans="1:74">
      <c r="A23" s="50" t="s">
        <v>72</v>
      </c>
      <c r="B23" s="122">
        <v>-805188.94400000002</v>
      </c>
      <c r="C23" s="122">
        <v>-528090.72713799996</v>
      </c>
      <c r="D23" s="123">
        <v>0.5247170659</v>
      </c>
      <c r="E23" s="122">
        <v>-7918880.6734530004</v>
      </c>
      <c r="F23" s="122">
        <v>-7670169.7887030002</v>
      </c>
      <c r="G23" s="123">
        <v>3.2425733900000003E-2</v>
      </c>
      <c r="H23" s="122">
        <v>-8912919.6900050007</v>
      </c>
      <c r="I23" s="122">
        <v>-9159075.2351980004</v>
      </c>
      <c r="J23" s="123">
        <v>-2.68755894E-2</v>
      </c>
    </row>
    <row r="24" spans="1:74">
      <c r="A24" s="50" t="s">
        <v>146</v>
      </c>
      <c r="B24" s="122">
        <v>141.60599999999999</v>
      </c>
      <c r="C24" s="122">
        <v>1070.81</v>
      </c>
      <c r="D24" s="123">
        <v>-0.86775805230000003</v>
      </c>
      <c r="E24" s="122">
        <v>5056.2420000000002</v>
      </c>
      <c r="F24" s="122">
        <v>7139.7510000000002</v>
      </c>
      <c r="G24" s="123">
        <v>-0.29181815999999999</v>
      </c>
      <c r="H24" s="122">
        <v>7015.5829999999996</v>
      </c>
      <c r="I24" s="122">
        <v>8192.4609999999993</v>
      </c>
      <c r="J24" s="123">
        <v>-0.1436537812</v>
      </c>
    </row>
    <row r="25" spans="1:74">
      <c r="A25" s="50" t="s">
        <v>147</v>
      </c>
      <c r="B25" s="122">
        <v>-254.56800000000001</v>
      </c>
      <c r="C25" s="122">
        <v>-1287.288</v>
      </c>
      <c r="D25" s="123">
        <v>-0.80224471909999995</v>
      </c>
      <c r="E25" s="122">
        <v>-6762.27</v>
      </c>
      <c r="F25" s="122">
        <v>-8836.3770000000004</v>
      </c>
      <c r="G25" s="123">
        <v>-0.2347236882</v>
      </c>
      <c r="H25" s="122">
        <v>-9114.3379999999997</v>
      </c>
      <c r="I25" s="122">
        <v>-10163.538</v>
      </c>
      <c r="J25" s="123">
        <v>-0.1032317683</v>
      </c>
    </row>
    <row r="26" spans="1:74">
      <c r="A26" s="50" t="s">
        <v>43</v>
      </c>
      <c r="B26" s="122">
        <v>-119297.056</v>
      </c>
      <c r="C26" s="122">
        <v>-144544.43599999999</v>
      </c>
      <c r="D26" s="123">
        <v>-0.17466863960000001</v>
      </c>
      <c r="E26" s="122">
        <v>-1338796.6200000001</v>
      </c>
      <c r="F26" s="122">
        <v>-1423627.4339999999</v>
      </c>
      <c r="G26" s="123">
        <v>-5.9587791000000001E-2</v>
      </c>
      <c r="H26" s="122">
        <v>-1494977.07</v>
      </c>
      <c r="I26" s="122">
        <v>-1606803.392</v>
      </c>
      <c r="J26" s="123">
        <v>-6.9595522699999995E-2</v>
      </c>
    </row>
    <row r="27" spans="1:74">
      <c r="A27" s="50" t="s">
        <v>73</v>
      </c>
      <c r="B27" s="122">
        <v>-1270423.68</v>
      </c>
      <c r="C27" s="122">
        <v>-889269.18700000003</v>
      </c>
      <c r="D27" s="123">
        <v>0.4286154278</v>
      </c>
      <c r="E27" s="122">
        <v>-11210058.106000001</v>
      </c>
      <c r="F27" s="122">
        <v>-9243021.4849999994</v>
      </c>
      <c r="G27" s="123">
        <v>0.21281316119999999</v>
      </c>
      <c r="H27" s="122">
        <v>-12194031.356000001</v>
      </c>
      <c r="I27" s="122">
        <v>-10865048.249</v>
      </c>
      <c r="J27" s="123">
        <v>0.1223172761</v>
      </c>
    </row>
    <row r="28" spans="1:74">
      <c r="A28" s="59" t="s">
        <v>74</v>
      </c>
      <c r="B28" s="124">
        <v>18888604.987119999</v>
      </c>
      <c r="C28" s="124">
        <v>19018010.682390001</v>
      </c>
      <c r="D28" s="125">
        <v>-6.804376E-3</v>
      </c>
      <c r="E28" s="124">
        <v>198585509.77248701</v>
      </c>
      <c r="F28" s="124">
        <v>194448656.73628399</v>
      </c>
      <c r="G28" s="125">
        <v>2.1274783299999999E-2</v>
      </c>
      <c r="H28" s="124">
        <v>237763812.74009499</v>
      </c>
      <c r="I28" s="124">
        <v>233521451.47130799</v>
      </c>
      <c r="J28" s="125">
        <v>1.8166901799999999E-2</v>
      </c>
    </row>
    <row r="29" spans="1:74">
      <c r="A29" s="50" t="s">
        <v>165</v>
      </c>
      <c r="B29" s="122">
        <v>909.68</v>
      </c>
      <c r="C29" s="122">
        <v>0</v>
      </c>
      <c r="D29" s="123">
        <v>0</v>
      </c>
      <c r="E29" s="122">
        <v>6392.1450000000004</v>
      </c>
      <c r="F29" s="122">
        <v>0</v>
      </c>
      <c r="G29" s="123">
        <v>0</v>
      </c>
      <c r="H29" s="122">
        <v>6392.1450000000004</v>
      </c>
      <c r="I29" s="122">
        <v>0</v>
      </c>
      <c r="J29" s="123">
        <v>0</v>
      </c>
    </row>
    <row r="30" spans="1:74">
      <c r="A30"/>
      <c r="B30"/>
      <c r="C30"/>
      <c r="D30"/>
      <c r="E30" s="121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1" t="s">
        <v>44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0" t="s">
        <v>98</v>
      </c>
      <c r="D32" s="120" t="s">
        <v>99</v>
      </c>
      <c r="E32" s="120" t="s">
        <v>100</v>
      </c>
      <c r="F32" s="120" t="s">
        <v>101</v>
      </c>
      <c r="G32" s="120" t="s">
        <v>102</v>
      </c>
      <c r="H32" s="120" t="s">
        <v>103</v>
      </c>
      <c r="I32" s="120" t="s">
        <v>104</v>
      </c>
      <c r="J32" s="120" t="s">
        <v>105</v>
      </c>
      <c r="K32" s="120" t="s">
        <v>106</v>
      </c>
      <c r="L32" s="120" t="s">
        <v>107</v>
      </c>
      <c r="M32" s="120" t="s">
        <v>108</v>
      </c>
      <c r="N32" s="120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138</v>
      </c>
      <c r="B34" s="112" t="s">
        <v>139</v>
      </c>
      <c r="C34" s="126">
        <v>1.9910000000000001E-2</v>
      </c>
      <c r="D34" s="126">
        <v>1.7659999999999999E-2</v>
      </c>
      <c r="E34" s="126">
        <v>-2.0219999999999998E-2</v>
      </c>
      <c r="F34" s="126">
        <v>2.247E-2</v>
      </c>
      <c r="G34" s="126">
        <v>1.115E-2</v>
      </c>
      <c r="H34" s="126">
        <v>3.16E-3</v>
      </c>
      <c r="I34" s="126">
        <v>-8.8599999999999998E-3</v>
      </c>
      <c r="J34" s="126">
        <v>1.685E-2</v>
      </c>
      <c r="K34" s="126">
        <v>1.6889999999999999E-2</v>
      </c>
      <c r="L34" s="126">
        <v>2.0500000000000002E-3</v>
      </c>
      <c r="M34" s="126">
        <v>-6.4599999999999996E-3</v>
      </c>
      <c r="N34" s="126">
        <v>2.1299999999999999E-2</v>
      </c>
      <c r="O34" s="58" t="str">
        <f t="shared" ref="O34:O46" si="0">MID(UPPER(TEXT(A34,"mmm")),1,1)</f>
        <v>O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140</v>
      </c>
      <c r="B35" s="112" t="s">
        <v>141</v>
      </c>
      <c r="C35" s="126">
        <v>-1.2019999999999999E-2</v>
      </c>
      <c r="D35" s="126">
        <v>-3.96E-3</v>
      </c>
      <c r="E35" s="126">
        <v>-5.8599999999999998E-3</v>
      </c>
      <c r="F35" s="126">
        <v>-2.2000000000000001E-3</v>
      </c>
      <c r="G35" s="126">
        <v>9.0699999999999999E-3</v>
      </c>
      <c r="H35" s="126">
        <v>2.5000000000000001E-3</v>
      </c>
      <c r="I35" s="126">
        <v>-8.5100000000000002E-3</v>
      </c>
      <c r="J35" s="126">
        <v>1.508E-2</v>
      </c>
      <c r="K35" s="126">
        <v>1.252E-2</v>
      </c>
      <c r="L35" s="126">
        <v>1.5499999999999999E-3</v>
      </c>
      <c r="M35" s="126">
        <v>-6.8900000000000003E-3</v>
      </c>
      <c r="N35" s="126">
        <v>1.7860000000000001E-2</v>
      </c>
      <c r="O35" s="58" t="str">
        <f t="shared" si="0"/>
        <v>N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142</v>
      </c>
      <c r="B36" s="112" t="s">
        <v>143</v>
      </c>
      <c r="C36" s="126">
        <v>1.6590000000000001E-2</v>
      </c>
      <c r="D36" s="126">
        <v>-3.6800000000000001E-3</v>
      </c>
      <c r="E36" s="126">
        <v>1.9300000000000001E-3</v>
      </c>
      <c r="F36" s="126">
        <v>1.8339999999999999E-2</v>
      </c>
      <c r="G36" s="126">
        <v>9.7199999999999995E-3</v>
      </c>
      <c r="H36" s="126">
        <v>1.92E-3</v>
      </c>
      <c r="I36" s="126">
        <v>-7.6099999999999996E-3</v>
      </c>
      <c r="J36" s="126">
        <v>1.541E-2</v>
      </c>
      <c r="K36" s="126">
        <v>9.7199999999999995E-3</v>
      </c>
      <c r="L36" s="126">
        <v>1.92E-3</v>
      </c>
      <c r="M36" s="126">
        <v>-7.6099999999999996E-3</v>
      </c>
      <c r="N36" s="126">
        <v>1.541E-2</v>
      </c>
      <c r="O36" s="58" t="str">
        <f t="shared" si="0"/>
        <v>D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144</v>
      </c>
      <c r="B37" s="112" t="s">
        <v>145</v>
      </c>
      <c r="C37" s="126">
        <v>2.656E-2</v>
      </c>
      <c r="D37" s="126">
        <v>-1.387E-2</v>
      </c>
      <c r="E37" s="126">
        <v>4.1599999999999996E-3</v>
      </c>
      <c r="F37" s="126">
        <v>3.6269999999999997E-2</v>
      </c>
      <c r="G37" s="126">
        <v>2.656E-2</v>
      </c>
      <c r="H37" s="126">
        <v>-1.387E-2</v>
      </c>
      <c r="I37" s="126">
        <v>4.1599999999999996E-3</v>
      </c>
      <c r="J37" s="126">
        <v>3.6269999999999997E-2</v>
      </c>
      <c r="K37" s="126">
        <v>1.1259999999999999E-2</v>
      </c>
      <c r="L37" s="126">
        <v>-6.3000000000000003E-4</v>
      </c>
      <c r="M37" s="126">
        <v>-5.7999999999999996E-3</v>
      </c>
      <c r="N37" s="126">
        <v>1.7690000000000001E-2</v>
      </c>
      <c r="O37" s="58" t="str">
        <f t="shared" si="0"/>
        <v>E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148</v>
      </c>
      <c r="B38" s="112" t="s">
        <v>150</v>
      </c>
      <c r="C38" s="126">
        <v>-3.2799999999999999E-3</v>
      </c>
      <c r="D38" s="126">
        <v>-1.4E-3</v>
      </c>
      <c r="E38" s="126">
        <v>1.273E-2</v>
      </c>
      <c r="F38" s="126">
        <v>-1.461E-2</v>
      </c>
      <c r="G38" s="126">
        <v>1.2359999999999999E-2</v>
      </c>
      <c r="H38" s="126">
        <v>-8.0199999999999994E-3</v>
      </c>
      <c r="I38" s="126">
        <v>8.4600000000000005E-3</v>
      </c>
      <c r="J38" s="126">
        <v>1.192E-2</v>
      </c>
      <c r="K38" s="126">
        <v>1.2030000000000001E-2</v>
      </c>
      <c r="L38" s="126">
        <v>-9.2000000000000003E-4</v>
      </c>
      <c r="M38" s="126">
        <v>-2.3700000000000001E-3</v>
      </c>
      <c r="N38" s="126">
        <v>1.532E-2</v>
      </c>
      <c r="O38" s="58" t="str">
        <f t="shared" si="0"/>
        <v>F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151</v>
      </c>
      <c r="B39" s="112" t="s">
        <v>152</v>
      </c>
      <c r="C39" s="126">
        <v>5.7430000000000002E-2</v>
      </c>
      <c r="D39" s="126">
        <v>1.839E-2</v>
      </c>
      <c r="E39" s="126">
        <v>1.9949999999999999E-2</v>
      </c>
      <c r="F39" s="126">
        <v>1.9089999999999999E-2</v>
      </c>
      <c r="G39" s="126">
        <v>2.7060000000000001E-2</v>
      </c>
      <c r="H39" s="126">
        <v>5.1000000000000004E-4</v>
      </c>
      <c r="I39" s="126">
        <v>1.2109999999999999E-2</v>
      </c>
      <c r="J39" s="126">
        <v>1.444E-2</v>
      </c>
      <c r="K39" s="126">
        <v>1.6660000000000001E-2</v>
      </c>
      <c r="L39" s="126">
        <v>3.0599999999999998E-3</v>
      </c>
      <c r="M39" s="126">
        <v>-1.2700000000000001E-3</v>
      </c>
      <c r="N39" s="126">
        <v>1.487E-2</v>
      </c>
      <c r="O39" s="58" t="str">
        <f t="shared" si="0"/>
        <v>M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153</v>
      </c>
      <c r="B40" s="112" t="s">
        <v>154</v>
      </c>
      <c r="C40" s="126">
        <v>-2.853E-2</v>
      </c>
      <c r="D40" s="126">
        <v>-8.2400000000000008E-3</v>
      </c>
      <c r="E40" s="126">
        <v>-3.79E-3</v>
      </c>
      <c r="F40" s="126">
        <v>-1.6500000000000001E-2</v>
      </c>
      <c r="G40" s="126">
        <v>1.414E-2</v>
      </c>
      <c r="H40" s="126">
        <v>-1.57E-3</v>
      </c>
      <c r="I40" s="126">
        <v>8.5900000000000004E-3</v>
      </c>
      <c r="J40" s="126">
        <v>7.1199999999999996E-3</v>
      </c>
      <c r="K40" s="126">
        <v>1.039E-2</v>
      </c>
      <c r="L40" s="126">
        <v>-1.0000000000000001E-5</v>
      </c>
      <c r="M40" s="126">
        <v>-1.49E-3</v>
      </c>
      <c r="N40" s="126">
        <v>1.189E-2</v>
      </c>
      <c r="O40" s="58" t="str">
        <f t="shared" si="0"/>
        <v>A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155</v>
      </c>
      <c r="B41" s="112" t="s">
        <v>156</v>
      </c>
      <c r="C41" s="126">
        <v>-2.7499999999999998E-3</v>
      </c>
      <c r="D41" s="126">
        <v>-6.2100000000000002E-3</v>
      </c>
      <c r="E41" s="126">
        <v>3.7699999999999999E-3</v>
      </c>
      <c r="F41" s="126">
        <v>-3.1E-4</v>
      </c>
      <c r="G41" s="126">
        <v>1.093E-2</v>
      </c>
      <c r="H41" s="126">
        <v>-2.4499999999999999E-3</v>
      </c>
      <c r="I41" s="126">
        <v>7.7000000000000002E-3</v>
      </c>
      <c r="J41" s="126">
        <v>5.6800000000000002E-3</v>
      </c>
      <c r="K41" s="126">
        <v>8.9899999999999997E-3</v>
      </c>
      <c r="L41" s="126">
        <v>-6.7000000000000002E-4</v>
      </c>
      <c r="M41" s="126">
        <v>-1.3600000000000001E-3</v>
      </c>
      <c r="N41" s="126">
        <v>1.102E-2</v>
      </c>
      <c r="O41" s="58" t="str">
        <f t="shared" si="0"/>
        <v>M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157</v>
      </c>
      <c r="B42" s="112" t="s">
        <v>158</v>
      </c>
      <c r="C42" s="126">
        <v>0.11412</v>
      </c>
      <c r="D42" s="126">
        <v>5.45E-3</v>
      </c>
      <c r="E42" s="126">
        <v>5.0290000000000001E-2</v>
      </c>
      <c r="F42" s="126">
        <v>5.8380000000000001E-2</v>
      </c>
      <c r="G42" s="126">
        <v>2.7459999999999998E-2</v>
      </c>
      <c r="H42" s="126">
        <v>-1.31E-3</v>
      </c>
      <c r="I42" s="126">
        <v>1.465E-2</v>
      </c>
      <c r="J42" s="126">
        <v>1.4120000000000001E-2</v>
      </c>
      <c r="K42" s="126">
        <v>1.9290000000000002E-2</v>
      </c>
      <c r="L42" s="126">
        <v>6.8999999999999997E-4</v>
      </c>
      <c r="M42" s="126">
        <v>3.7799999999999999E-3</v>
      </c>
      <c r="N42" s="126">
        <v>1.482E-2</v>
      </c>
      <c r="O42" s="58" t="str">
        <f t="shared" si="0"/>
        <v>J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159</v>
      </c>
      <c r="B43" s="112" t="s">
        <v>161</v>
      </c>
      <c r="C43" s="126">
        <v>2.937E-2</v>
      </c>
      <c r="D43" s="126">
        <v>4.3E-3</v>
      </c>
      <c r="E43" s="126">
        <v>1.4400000000000001E-3</v>
      </c>
      <c r="F43" s="126">
        <v>2.3630000000000002E-2</v>
      </c>
      <c r="G43" s="126">
        <v>2.776E-2</v>
      </c>
      <c r="H43" s="126">
        <v>-4.2999999999999999E-4</v>
      </c>
      <c r="I43" s="126">
        <v>1.2710000000000001E-2</v>
      </c>
      <c r="J43" s="126">
        <v>1.5480000000000001E-2</v>
      </c>
      <c r="K43" s="126">
        <v>2.1829999999999999E-2</v>
      </c>
      <c r="L43" s="126">
        <v>-6.9999999999999994E-5</v>
      </c>
      <c r="M43" s="126">
        <v>4.1599999999999996E-3</v>
      </c>
      <c r="N43" s="126">
        <v>1.7739999999999999E-2</v>
      </c>
      <c r="O43" s="58" t="str">
        <f t="shared" si="0"/>
        <v>J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164</v>
      </c>
      <c r="B44" s="112" t="s">
        <v>166</v>
      </c>
      <c r="C44" s="126">
        <v>-1.1780000000000001E-2</v>
      </c>
      <c r="D44" s="126">
        <v>-4.3600000000000002E-3</v>
      </c>
      <c r="E44" s="126">
        <v>6.0099999999999997E-3</v>
      </c>
      <c r="F44" s="126">
        <v>-1.3429999999999999E-2</v>
      </c>
      <c r="G44" s="126">
        <v>2.249E-2</v>
      </c>
      <c r="H44" s="126">
        <v>-8.7000000000000001E-4</v>
      </c>
      <c r="I44" s="126">
        <v>1.158E-2</v>
      </c>
      <c r="J44" s="126">
        <v>1.1780000000000001E-2</v>
      </c>
      <c r="K44" s="126">
        <v>1.806E-2</v>
      </c>
      <c r="L44" s="126">
        <v>-1.4999999999999999E-4</v>
      </c>
      <c r="M44" s="126">
        <v>4.7099999999999998E-3</v>
      </c>
      <c r="N44" s="126">
        <v>1.35E-2</v>
      </c>
      <c r="O44" s="58" t="str">
        <f t="shared" si="0"/>
        <v>A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167</v>
      </c>
      <c r="B45" s="112" t="s">
        <v>168</v>
      </c>
      <c r="C45" s="126">
        <v>3.9989999999999998E-2</v>
      </c>
      <c r="D45" s="126">
        <v>8.0300000000000007E-3</v>
      </c>
      <c r="E45" s="126">
        <v>1.9910000000000001E-2</v>
      </c>
      <c r="F45" s="126">
        <v>1.205E-2</v>
      </c>
      <c r="G45" s="126">
        <v>2.435E-2</v>
      </c>
      <c r="H45" s="126">
        <v>8.0000000000000007E-5</v>
      </c>
      <c r="I45" s="126">
        <v>1.2460000000000001E-2</v>
      </c>
      <c r="J45" s="126">
        <v>1.1809999999999999E-2</v>
      </c>
      <c r="K45" s="126">
        <v>2.0369999999999999E-2</v>
      </c>
      <c r="L45" s="126">
        <v>8.1999999999999998E-4</v>
      </c>
      <c r="M45" s="126">
        <v>7.4700000000000001E-3</v>
      </c>
      <c r="N45" s="126">
        <v>1.208E-2</v>
      </c>
      <c r="O45" s="58" t="str">
        <f t="shared" si="0"/>
        <v>S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169</v>
      </c>
      <c r="B46" s="112" t="s">
        <v>170</v>
      </c>
      <c r="C46" s="126">
        <v>-6.7600000000000004E-3</v>
      </c>
      <c r="D46" s="126">
        <v>1.81E-3</v>
      </c>
      <c r="E46" s="126">
        <v>7.2100000000000003E-3</v>
      </c>
      <c r="F46" s="126">
        <v>-1.5779999999999999E-2</v>
      </c>
      <c r="G46" s="126">
        <v>2.1309999999999999E-2</v>
      </c>
      <c r="H46" s="126">
        <v>2.1000000000000001E-4</v>
      </c>
      <c r="I46" s="126">
        <v>1.2030000000000001E-2</v>
      </c>
      <c r="J46" s="126">
        <v>9.0699999999999999E-3</v>
      </c>
      <c r="K46" s="126">
        <v>1.8190000000000001E-2</v>
      </c>
      <c r="L46" s="126">
        <v>-4.8999999999999998E-4</v>
      </c>
      <c r="M46" s="126">
        <v>9.7400000000000004E-3</v>
      </c>
      <c r="N46" s="126">
        <v>8.94E-3</v>
      </c>
      <c r="O46" s="58" t="str">
        <f t="shared" si="0"/>
        <v>O</v>
      </c>
    </row>
    <row r="49" spans="1:9">
      <c r="B49" s="52" t="str">
        <f>"Máxima "&amp;MID(B2,7,4)</f>
        <v>Máxima 2025</v>
      </c>
      <c r="C49" s="52" t="str">
        <f>"Media "&amp;MID(B2,7,4)</f>
        <v>Media 2025</v>
      </c>
      <c r="D49" s="52" t="str">
        <f>"Mínima "&amp;MID(B2,7,4)</f>
        <v>Mínima 2025</v>
      </c>
      <c r="E49" s="53" t="str">
        <f>"Media "&amp;MID(B2,7,4)-1</f>
        <v>Media 2024</v>
      </c>
      <c r="F49" s="54"/>
      <c r="G49" s="53" t="str">
        <f>"Banda máxima "&amp;MID(B2,7,4)-20&amp;"-"&amp;MID(B2,7,4)-1</f>
        <v>Banda máxima 2005-2024</v>
      </c>
      <c r="H49" s="52" t="str">
        <f>"Banda mínima "&amp;MID(B2,7,4)-20&amp;"-"&amp;MID(B2,7,4)-1</f>
        <v>Banda mínima 2005-2024</v>
      </c>
    </row>
    <row r="50" spans="1:9">
      <c r="A50" s="48" t="s">
        <v>53</v>
      </c>
      <c r="B50" s="119" t="s">
        <v>55</v>
      </c>
      <c r="C50" s="119" t="s">
        <v>56</v>
      </c>
      <c r="D50" s="119" t="s">
        <v>57</v>
      </c>
      <c r="E50" s="119" t="s">
        <v>58</v>
      </c>
      <c r="F50" s="48" t="s">
        <v>53</v>
      </c>
      <c r="G50" s="119" t="s">
        <v>60</v>
      </c>
      <c r="H50" s="119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174</v>
      </c>
      <c r="B52" s="127">
        <v>26.288</v>
      </c>
      <c r="C52" s="127">
        <v>20.219000000000001</v>
      </c>
      <c r="D52" s="127">
        <v>14.15</v>
      </c>
      <c r="E52" s="127">
        <v>21.274999999999999</v>
      </c>
      <c r="F52" s="51">
        <v>1</v>
      </c>
      <c r="G52" s="127">
        <v>25.250631578899998</v>
      </c>
      <c r="H52" s="127">
        <v>14.816736842099999</v>
      </c>
      <c r="I52" s="115"/>
    </row>
    <row r="53" spans="1:9">
      <c r="A53" s="50" t="s">
        <v>175</v>
      </c>
      <c r="B53" s="127">
        <v>27.001999999999999</v>
      </c>
      <c r="C53" s="127">
        <v>20.484000000000002</v>
      </c>
      <c r="D53" s="127">
        <v>13.965999999999999</v>
      </c>
      <c r="E53" s="127">
        <v>20.603000000000002</v>
      </c>
      <c r="F53" s="51">
        <v>2</v>
      </c>
      <c r="G53" s="127">
        <v>24.939157894699999</v>
      </c>
      <c r="H53" s="127">
        <v>14.4531578947</v>
      </c>
      <c r="I53" s="115"/>
    </row>
    <row r="54" spans="1:9">
      <c r="A54" s="50" t="s">
        <v>176</v>
      </c>
      <c r="B54" s="127">
        <v>27.047999999999998</v>
      </c>
      <c r="C54" s="127">
        <v>20.736999999999998</v>
      </c>
      <c r="D54" s="127">
        <v>14.425000000000001</v>
      </c>
      <c r="E54" s="127">
        <v>19.905999999999999</v>
      </c>
      <c r="F54" s="51">
        <v>3</v>
      </c>
      <c r="G54" s="127">
        <v>24.032157894699999</v>
      </c>
      <c r="H54" s="127">
        <v>14.3345263158</v>
      </c>
      <c r="I54" s="115"/>
    </row>
    <row r="55" spans="1:9">
      <c r="A55" s="50" t="s">
        <v>177</v>
      </c>
      <c r="B55" s="127">
        <v>27.620999999999999</v>
      </c>
      <c r="C55" s="127">
        <v>21.338999999999999</v>
      </c>
      <c r="D55" s="127">
        <v>15.057</v>
      </c>
      <c r="E55" s="127">
        <v>18.838999999999999</v>
      </c>
      <c r="F55" s="51">
        <v>4</v>
      </c>
      <c r="G55" s="127">
        <v>23.880631578900001</v>
      </c>
      <c r="H55" s="127">
        <v>13.7991052632</v>
      </c>
      <c r="I55" s="115"/>
    </row>
    <row r="56" spans="1:9">
      <c r="A56" s="50" t="s">
        <v>178</v>
      </c>
      <c r="B56" s="127">
        <v>24.312000000000001</v>
      </c>
      <c r="C56" s="127">
        <v>19.123999999999999</v>
      </c>
      <c r="D56" s="127">
        <v>13.936999999999999</v>
      </c>
      <c r="E56" s="127">
        <v>19.591999999999999</v>
      </c>
      <c r="F56" s="51">
        <v>5</v>
      </c>
      <c r="G56" s="127">
        <v>24.777000000000001</v>
      </c>
      <c r="H56" s="127">
        <v>13.5978421053</v>
      </c>
      <c r="I56" s="115"/>
    </row>
    <row r="57" spans="1:9">
      <c r="A57" s="50" t="s">
        <v>179</v>
      </c>
      <c r="B57" s="127">
        <v>25.120999999999999</v>
      </c>
      <c r="C57" s="127">
        <v>19.035</v>
      </c>
      <c r="D57" s="127">
        <v>12.95</v>
      </c>
      <c r="E57" s="127">
        <v>21.515000000000001</v>
      </c>
      <c r="F57" s="51">
        <v>6</v>
      </c>
      <c r="G57" s="127">
        <v>24.770157894699999</v>
      </c>
      <c r="H57" s="127">
        <v>14.0074210526</v>
      </c>
      <c r="I57" s="115"/>
    </row>
    <row r="58" spans="1:9">
      <c r="A58" s="50" t="s">
        <v>180</v>
      </c>
      <c r="B58" s="127">
        <v>26.835999999999999</v>
      </c>
      <c r="C58" s="127">
        <v>20.102</v>
      </c>
      <c r="D58" s="127">
        <v>13.367000000000001</v>
      </c>
      <c r="E58" s="127">
        <v>20.294</v>
      </c>
      <c r="F58" s="51">
        <v>7</v>
      </c>
      <c r="G58" s="127">
        <v>24.593842105299998</v>
      </c>
      <c r="H58" s="127">
        <v>14.2481578947</v>
      </c>
      <c r="I58" s="115"/>
    </row>
    <row r="59" spans="1:9">
      <c r="A59" s="50" t="s">
        <v>181</v>
      </c>
      <c r="B59" s="127">
        <v>25.637</v>
      </c>
      <c r="C59" s="127">
        <v>20.026</v>
      </c>
      <c r="D59" s="127">
        <v>14.416</v>
      </c>
      <c r="E59" s="127">
        <v>19.198</v>
      </c>
      <c r="F59" s="51">
        <v>8</v>
      </c>
      <c r="G59" s="127">
        <v>24.516315789499998</v>
      </c>
      <c r="H59" s="127">
        <v>14.3179473684</v>
      </c>
      <c r="I59" s="115"/>
    </row>
    <row r="60" spans="1:9">
      <c r="A60" s="50" t="s">
        <v>182</v>
      </c>
      <c r="B60" s="127">
        <v>23.683</v>
      </c>
      <c r="C60" s="127">
        <v>19.498999999999999</v>
      </c>
      <c r="D60" s="127">
        <v>15.314</v>
      </c>
      <c r="E60" s="127">
        <v>20.003</v>
      </c>
      <c r="F60" s="51">
        <v>9</v>
      </c>
      <c r="G60" s="127">
        <v>23.908894736800001</v>
      </c>
      <c r="H60" s="127">
        <v>14.1184210526</v>
      </c>
      <c r="I60" s="115"/>
    </row>
    <row r="61" spans="1:9">
      <c r="A61" s="50" t="s">
        <v>183</v>
      </c>
      <c r="B61" s="127">
        <v>23.324000000000002</v>
      </c>
      <c r="C61" s="127">
        <v>18.687999999999999</v>
      </c>
      <c r="D61" s="127">
        <v>14.052</v>
      </c>
      <c r="E61" s="127">
        <v>17.858000000000001</v>
      </c>
      <c r="F61" s="51">
        <v>10</v>
      </c>
      <c r="G61" s="127">
        <v>23.408999999999999</v>
      </c>
      <c r="H61" s="127">
        <v>14.0560526316</v>
      </c>
      <c r="I61" s="115"/>
    </row>
    <row r="62" spans="1:9">
      <c r="A62" s="50" t="s">
        <v>184</v>
      </c>
      <c r="B62" s="127">
        <v>24.303999999999998</v>
      </c>
      <c r="C62" s="127">
        <v>19.047999999999998</v>
      </c>
      <c r="D62" s="127">
        <v>13.792</v>
      </c>
      <c r="E62" s="127">
        <v>16.995999999999999</v>
      </c>
      <c r="F62" s="51">
        <v>11</v>
      </c>
      <c r="G62" s="127">
        <v>22.9499473684</v>
      </c>
      <c r="H62" s="127">
        <v>14.090894736799999</v>
      </c>
      <c r="I62" s="115"/>
    </row>
    <row r="63" spans="1:9">
      <c r="A63" s="50" t="s">
        <v>185</v>
      </c>
      <c r="B63" s="127">
        <v>24.77</v>
      </c>
      <c r="C63" s="127">
        <v>19.736999999999998</v>
      </c>
      <c r="D63" s="127">
        <v>14.704000000000001</v>
      </c>
      <c r="E63" s="127">
        <v>19.109000000000002</v>
      </c>
      <c r="F63" s="51">
        <v>12</v>
      </c>
      <c r="G63" s="127">
        <v>22.918631578900001</v>
      </c>
      <c r="H63" s="127">
        <v>14.0011578947</v>
      </c>
      <c r="I63" s="115"/>
    </row>
    <row r="64" spans="1:9">
      <c r="A64" s="50" t="s">
        <v>186</v>
      </c>
      <c r="B64" s="127">
        <v>24.623000000000001</v>
      </c>
      <c r="C64" s="127">
        <v>20.195</v>
      </c>
      <c r="D64" s="127">
        <v>15.766999999999999</v>
      </c>
      <c r="E64" s="127">
        <v>19.815999999999999</v>
      </c>
      <c r="F64" s="51">
        <v>13</v>
      </c>
      <c r="G64" s="127">
        <v>22.778736842099999</v>
      </c>
      <c r="H64" s="127">
        <v>13.3135789474</v>
      </c>
      <c r="I64" s="115"/>
    </row>
    <row r="65" spans="1:9">
      <c r="A65" s="50" t="s">
        <v>187</v>
      </c>
      <c r="B65" s="127">
        <v>25.241</v>
      </c>
      <c r="C65" s="127">
        <v>19.792000000000002</v>
      </c>
      <c r="D65" s="127">
        <v>14.343</v>
      </c>
      <c r="E65" s="127">
        <v>20.425999999999998</v>
      </c>
      <c r="F65" s="51">
        <v>14</v>
      </c>
      <c r="G65" s="127">
        <v>22.171315789499999</v>
      </c>
      <c r="H65" s="127">
        <v>12.6839473684</v>
      </c>
      <c r="I65" s="115"/>
    </row>
    <row r="66" spans="1:9">
      <c r="A66" s="50" t="s">
        <v>188</v>
      </c>
      <c r="B66" s="127">
        <v>25.177</v>
      </c>
      <c r="C66" s="127">
        <v>19.632999999999999</v>
      </c>
      <c r="D66" s="127">
        <v>14.087999999999999</v>
      </c>
      <c r="E66" s="127">
        <v>20.024999999999999</v>
      </c>
      <c r="F66" s="51">
        <v>15</v>
      </c>
      <c r="G66" s="127">
        <v>21.98</v>
      </c>
      <c r="H66" s="127">
        <v>12.3219473684</v>
      </c>
      <c r="I66" s="115"/>
    </row>
    <row r="67" spans="1:9">
      <c r="A67" s="50" t="s">
        <v>189</v>
      </c>
      <c r="B67" s="127">
        <v>24.231000000000002</v>
      </c>
      <c r="C67" s="127">
        <v>19.181999999999999</v>
      </c>
      <c r="D67" s="127">
        <v>14.132999999999999</v>
      </c>
      <c r="E67" s="127">
        <v>19.995000000000001</v>
      </c>
      <c r="F67" s="51">
        <v>16</v>
      </c>
      <c r="G67" s="127">
        <v>22.377526315800001</v>
      </c>
      <c r="H67" s="127">
        <v>12.5356315789</v>
      </c>
      <c r="I67" s="115"/>
    </row>
    <row r="68" spans="1:9">
      <c r="A68" s="50" t="s">
        <v>190</v>
      </c>
      <c r="B68" s="127">
        <v>24.279</v>
      </c>
      <c r="C68" s="127">
        <v>19.026</v>
      </c>
      <c r="D68" s="127">
        <v>13.773</v>
      </c>
      <c r="E68" s="127">
        <v>17.071000000000002</v>
      </c>
      <c r="F68" s="51">
        <v>17</v>
      </c>
      <c r="G68" s="127">
        <v>22.1953157895</v>
      </c>
      <c r="H68" s="127">
        <v>13.1053684211</v>
      </c>
      <c r="I68" s="115"/>
    </row>
    <row r="69" spans="1:9">
      <c r="A69" s="50" t="s">
        <v>191</v>
      </c>
      <c r="B69" s="127">
        <v>25.196000000000002</v>
      </c>
      <c r="C69" s="127">
        <v>18.815999999999999</v>
      </c>
      <c r="D69" s="127">
        <v>12.436</v>
      </c>
      <c r="E69" s="127">
        <v>15.868</v>
      </c>
      <c r="F69" s="51">
        <v>18</v>
      </c>
      <c r="G69" s="127">
        <v>21.979842105300001</v>
      </c>
      <c r="H69" s="127">
        <v>13.4267368421</v>
      </c>
      <c r="I69" s="115"/>
    </row>
    <row r="70" spans="1:9">
      <c r="A70" s="50" t="s">
        <v>192</v>
      </c>
      <c r="B70" s="127">
        <v>24.207999999999998</v>
      </c>
      <c r="C70" s="127">
        <v>18.928000000000001</v>
      </c>
      <c r="D70" s="127">
        <v>13.648</v>
      </c>
      <c r="E70" s="127">
        <v>17.856000000000002</v>
      </c>
      <c r="F70" s="51">
        <v>19</v>
      </c>
      <c r="G70" s="127">
        <v>21.768000000000001</v>
      </c>
      <c r="H70" s="127">
        <v>13.149842105299999</v>
      </c>
      <c r="I70" s="115"/>
    </row>
    <row r="71" spans="1:9">
      <c r="A71" s="50" t="s">
        <v>193</v>
      </c>
      <c r="B71" s="127">
        <v>23.779</v>
      </c>
      <c r="C71" s="127">
        <v>19.547999999999998</v>
      </c>
      <c r="D71" s="127">
        <v>15.316000000000001</v>
      </c>
      <c r="E71" s="127">
        <v>19.116</v>
      </c>
      <c r="F71" s="51">
        <v>20</v>
      </c>
      <c r="G71" s="127">
        <v>21.540842105300001</v>
      </c>
      <c r="H71" s="127">
        <v>13.277210526299999</v>
      </c>
      <c r="I71" s="115"/>
    </row>
    <row r="72" spans="1:9">
      <c r="A72" s="50" t="s">
        <v>194</v>
      </c>
      <c r="B72" s="127">
        <v>25.137</v>
      </c>
      <c r="C72" s="127">
        <v>20.443999999999999</v>
      </c>
      <c r="D72" s="127">
        <v>15.750999999999999</v>
      </c>
      <c r="E72" s="127">
        <v>18.77</v>
      </c>
      <c r="F72" s="51">
        <v>21</v>
      </c>
      <c r="G72" s="127">
        <v>20.993368421100001</v>
      </c>
      <c r="H72" s="127">
        <v>12.5932105263</v>
      </c>
      <c r="I72" s="115"/>
    </row>
    <row r="73" spans="1:9">
      <c r="A73" s="50" t="s">
        <v>195</v>
      </c>
      <c r="B73" s="127">
        <v>25.550999999999998</v>
      </c>
      <c r="C73" s="127">
        <v>21.314</v>
      </c>
      <c r="D73" s="127">
        <v>17.077000000000002</v>
      </c>
      <c r="E73" s="127">
        <v>17.887</v>
      </c>
      <c r="F73" s="51">
        <v>22</v>
      </c>
      <c r="G73" s="127">
        <v>20.3948421053</v>
      </c>
      <c r="H73" s="127">
        <v>12.183052631600001</v>
      </c>
      <c r="I73" s="115"/>
    </row>
    <row r="74" spans="1:9">
      <c r="A74" s="50" t="s">
        <v>196</v>
      </c>
      <c r="B74" s="127">
        <v>25.076000000000001</v>
      </c>
      <c r="C74" s="127">
        <v>20.187999999999999</v>
      </c>
      <c r="D74" s="127">
        <v>15.298999999999999</v>
      </c>
      <c r="E74" s="127">
        <v>18.079000000000001</v>
      </c>
      <c r="F74" s="51">
        <v>23</v>
      </c>
      <c r="G74" s="127">
        <v>21.012736842100001</v>
      </c>
      <c r="H74" s="127">
        <v>12.239631578899999</v>
      </c>
      <c r="I74" s="115"/>
    </row>
    <row r="75" spans="1:9">
      <c r="A75" s="50" t="s">
        <v>197</v>
      </c>
      <c r="B75" s="127">
        <v>23.547999999999998</v>
      </c>
      <c r="C75" s="127">
        <v>18.524999999999999</v>
      </c>
      <c r="D75" s="127">
        <v>13.502000000000001</v>
      </c>
      <c r="E75" s="127">
        <v>18.350999999999999</v>
      </c>
      <c r="F75" s="51">
        <v>24</v>
      </c>
      <c r="G75" s="127">
        <v>21.4676842105</v>
      </c>
      <c r="H75" s="127">
        <v>12.109473684199999</v>
      </c>
      <c r="I75" s="115"/>
    </row>
    <row r="76" spans="1:9">
      <c r="A76" s="50" t="s">
        <v>198</v>
      </c>
      <c r="B76" s="127">
        <v>22.2</v>
      </c>
      <c r="C76" s="127">
        <v>18.132000000000001</v>
      </c>
      <c r="D76" s="127">
        <v>14.064</v>
      </c>
      <c r="E76" s="127">
        <v>16.009</v>
      </c>
      <c r="F76" s="51">
        <v>25</v>
      </c>
      <c r="G76" s="127">
        <v>21.6371578947</v>
      </c>
      <c r="H76" s="127">
        <v>12.579421052600001</v>
      </c>
      <c r="I76" s="115"/>
    </row>
    <row r="77" spans="1:9">
      <c r="A77" s="50" t="s">
        <v>199</v>
      </c>
      <c r="B77" s="127">
        <v>19.669</v>
      </c>
      <c r="C77" s="127">
        <v>15.512</v>
      </c>
      <c r="D77" s="127">
        <v>11.356</v>
      </c>
      <c r="E77" s="127">
        <v>13.178000000000001</v>
      </c>
      <c r="F77" s="51">
        <v>26</v>
      </c>
      <c r="G77" s="127">
        <v>21.4699473684</v>
      </c>
      <c r="H77" s="127">
        <v>12.1646315789</v>
      </c>
      <c r="I77" s="115"/>
    </row>
    <row r="78" spans="1:9">
      <c r="A78" s="50" t="s">
        <v>200</v>
      </c>
      <c r="B78" s="127">
        <v>20.821999999999999</v>
      </c>
      <c r="C78" s="127">
        <v>14.816000000000001</v>
      </c>
      <c r="D78" s="127">
        <v>8.81</v>
      </c>
      <c r="E78" s="127">
        <v>12.798</v>
      </c>
      <c r="F78" s="51">
        <v>27</v>
      </c>
      <c r="G78" s="127">
        <v>21.260684210499999</v>
      </c>
      <c r="H78" s="127">
        <v>11.4634736842</v>
      </c>
      <c r="I78" s="115"/>
    </row>
    <row r="79" spans="1:9">
      <c r="A79" s="50" t="s">
        <v>201</v>
      </c>
      <c r="B79" s="127">
        <v>21.998000000000001</v>
      </c>
      <c r="C79" s="127">
        <v>15.045</v>
      </c>
      <c r="D79" s="127">
        <v>8.0920000000000005</v>
      </c>
      <c r="E79" s="127">
        <v>15.041</v>
      </c>
      <c r="F79" s="51">
        <v>28</v>
      </c>
      <c r="G79" s="127">
        <v>20.525315789499999</v>
      </c>
      <c r="H79" s="127">
        <v>11.577052631600001</v>
      </c>
      <c r="I79" s="115"/>
    </row>
    <row r="80" spans="1:9">
      <c r="A80" s="50" t="s">
        <v>202</v>
      </c>
      <c r="B80" s="127">
        <v>20.167999999999999</v>
      </c>
      <c r="C80" s="127">
        <v>16.541</v>
      </c>
      <c r="D80" s="127">
        <v>12.914</v>
      </c>
      <c r="E80" s="127">
        <v>16.213999999999999</v>
      </c>
      <c r="F80" s="51">
        <v>29</v>
      </c>
      <c r="G80" s="127">
        <v>20.275157894700001</v>
      </c>
      <c r="H80" s="127">
        <v>11.2325789474</v>
      </c>
      <c r="I80" s="115"/>
    </row>
    <row r="81" spans="1:9">
      <c r="A81" s="50" t="s">
        <v>203</v>
      </c>
      <c r="B81" s="127">
        <v>21.39</v>
      </c>
      <c r="C81" s="127">
        <v>17.097000000000001</v>
      </c>
      <c r="D81" s="127">
        <v>12.803000000000001</v>
      </c>
      <c r="E81" s="127">
        <v>16.638000000000002</v>
      </c>
      <c r="F81" s="51">
        <v>30</v>
      </c>
      <c r="G81" s="127">
        <v>19.895526315800002</v>
      </c>
      <c r="H81" s="127">
        <v>11.165105263199999</v>
      </c>
      <c r="I81" s="115"/>
    </row>
    <row r="82" spans="1:9">
      <c r="A82" s="50" t="s">
        <v>170</v>
      </c>
      <c r="B82" s="127">
        <v>21.716000000000001</v>
      </c>
      <c r="C82" s="127">
        <v>17.419</v>
      </c>
      <c r="D82" s="127">
        <v>13.121</v>
      </c>
      <c r="E82" s="127">
        <v>17.303000000000001</v>
      </c>
      <c r="F82" s="51">
        <v>31</v>
      </c>
      <c r="G82" s="127">
        <v>19.974263157900001</v>
      </c>
      <c r="H82" s="127">
        <v>11.5437368421</v>
      </c>
      <c r="I82" s="114"/>
    </row>
    <row r="85" spans="1:9">
      <c r="A85" s="48" t="s">
        <v>53</v>
      </c>
      <c r="B85" s="55" t="s">
        <v>62</v>
      </c>
    </row>
    <row r="86" spans="1:9" ht="15" thickBot="1">
      <c r="A86" s="56" t="s">
        <v>51</v>
      </c>
      <c r="B86" s="57"/>
    </row>
    <row r="87" spans="1:9">
      <c r="A87" s="50" t="s">
        <v>113</v>
      </c>
      <c r="B87" s="128">
        <v>20919.134684072</v>
      </c>
      <c r="C87" s="68" t="str">
        <f>MID(UPPER(TEXT(D87,"mmm")),1,1)</f>
        <v>O</v>
      </c>
      <c r="D87" s="71" t="str">
        <f t="shared" ref="D87:D109" si="1">TEXT(EDATE(D88,-1),"mmmm aaaa")</f>
        <v>octubre 2023</v>
      </c>
      <c r="E87" s="72">
        <f>VLOOKUP(D87,A$87:B$122,2,FALSE)</f>
        <v>18646.680871512999</v>
      </c>
    </row>
    <row r="88" spans="1:9">
      <c r="A88" s="50" t="s">
        <v>114</v>
      </c>
      <c r="B88" s="128">
        <v>19437.436802595999</v>
      </c>
      <c r="C88" s="69" t="str">
        <f t="shared" ref="C88:C111" si="2">MID(UPPER(TEXT(D88,"mmm")),1,1)</f>
        <v>N</v>
      </c>
      <c r="D88" s="73" t="str">
        <f t="shared" si="1"/>
        <v>noviembre 2023</v>
      </c>
      <c r="E88" s="74">
        <f t="shared" ref="E88:E111" si="3">VLOOKUP(D88,A$87:B$122,2,FALSE)</f>
        <v>18966.231240862999</v>
      </c>
    </row>
    <row r="89" spans="1:9">
      <c r="A89" s="50" t="s">
        <v>116</v>
      </c>
      <c r="B89" s="128">
        <v>19469.540221939002</v>
      </c>
      <c r="C89" s="69" t="str">
        <f t="shared" si="2"/>
        <v>D</v>
      </c>
      <c r="D89" s="73" t="str">
        <f t="shared" si="1"/>
        <v>diciembre 2023</v>
      </c>
      <c r="E89" s="74">
        <f t="shared" si="3"/>
        <v>20106.563494161001</v>
      </c>
    </row>
    <row r="90" spans="1:9">
      <c r="A90" s="50" t="s">
        <v>117</v>
      </c>
      <c r="B90" s="128">
        <v>17196.552882231001</v>
      </c>
      <c r="C90" s="69" t="str">
        <f t="shared" si="2"/>
        <v>E</v>
      </c>
      <c r="D90" s="73" t="str">
        <f t="shared" si="1"/>
        <v>enero 2024</v>
      </c>
      <c r="E90" s="74">
        <f t="shared" si="3"/>
        <v>21122.754694842999</v>
      </c>
    </row>
    <row r="91" spans="1:9">
      <c r="A91" s="50" t="s">
        <v>118</v>
      </c>
      <c r="B91" s="128">
        <v>18038.571301863001</v>
      </c>
      <c r="C91" s="69" t="str">
        <f t="shared" si="2"/>
        <v>F</v>
      </c>
      <c r="D91" s="73" t="str">
        <f t="shared" si="1"/>
        <v>febrero 2024</v>
      </c>
      <c r="E91" s="74">
        <f t="shared" si="3"/>
        <v>19197.835311872001</v>
      </c>
    </row>
    <row r="92" spans="1:9">
      <c r="A92" s="50" t="s">
        <v>119</v>
      </c>
      <c r="B92" s="128">
        <v>18668.213677952001</v>
      </c>
      <c r="C92" s="69" t="str">
        <f t="shared" si="2"/>
        <v>M</v>
      </c>
      <c r="D92" s="73" t="str">
        <f t="shared" si="1"/>
        <v>marzo 2024</v>
      </c>
      <c r="E92" s="74">
        <f t="shared" si="3"/>
        <v>19520.23085435</v>
      </c>
    </row>
    <row r="93" spans="1:9">
      <c r="A93" s="50" t="s">
        <v>120</v>
      </c>
      <c r="B93" s="128">
        <v>21247.824869134001</v>
      </c>
      <c r="C93" s="69" t="str">
        <f t="shared" si="2"/>
        <v>A</v>
      </c>
      <c r="D93" s="73" t="str">
        <f t="shared" si="1"/>
        <v>abril 2024</v>
      </c>
      <c r="E93" s="74">
        <f t="shared" si="3"/>
        <v>18119.223505656999</v>
      </c>
    </row>
    <row r="94" spans="1:9">
      <c r="A94" s="50" t="s">
        <v>122</v>
      </c>
      <c r="B94" s="128">
        <v>20271.704266336001</v>
      </c>
      <c r="C94" s="69" t="str">
        <f t="shared" si="2"/>
        <v>M</v>
      </c>
      <c r="D94" s="73" t="str">
        <f t="shared" si="1"/>
        <v>mayo 2024</v>
      </c>
      <c r="E94" s="74">
        <f t="shared" si="3"/>
        <v>18312.817936349998</v>
      </c>
    </row>
    <row r="95" spans="1:9">
      <c r="A95" s="50" t="s">
        <v>123</v>
      </c>
      <c r="B95" s="128">
        <v>18408.553120976001</v>
      </c>
      <c r="C95" s="69" t="str">
        <f t="shared" si="2"/>
        <v>J</v>
      </c>
      <c r="D95" s="73" t="str">
        <f t="shared" si="1"/>
        <v>junio 2024</v>
      </c>
      <c r="E95" s="74">
        <f t="shared" si="3"/>
        <v>18372.935849850001</v>
      </c>
    </row>
    <row r="96" spans="1:9">
      <c r="A96" s="50" t="s">
        <v>124</v>
      </c>
      <c r="B96" s="128">
        <v>18646.680871512999</v>
      </c>
      <c r="C96" s="69" t="str">
        <f t="shared" si="2"/>
        <v>J</v>
      </c>
      <c r="D96" s="73" t="str">
        <f t="shared" si="1"/>
        <v>julio 2024</v>
      </c>
      <c r="E96" s="74">
        <f t="shared" si="3"/>
        <v>21283.278658343999</v>
      </c>
    </row>
    <row r="97" spans="1:5">
      <c r="A97" s="50" t="s">
        <v>125</v>
      </c>
      <c r="B97" s="128">
        <v>18966.231240862999</v>
      </c>
      <c r="C97" s="69" t="str">
        <f t="shared" si="2"/>
        <v>A</v>
      </c>
      <c r="D97" s="73" t="str">
        <f t="shared" si="1"/>
        <v>agosto 2024</v>
      </c>
      <c r="E97" s="74">
        <f t="shared" si="3"/>
        <v>20890.420749156001</v>
      </c>
    </row>
    <row r="98" spans="1:5">
      <c r="A98" s="50" t="s">
        <v>126</v>
      </c>
      <c r="B98" s="128">
        <v>20106.563494161001</v>
      </c>
      <c r="C98" s="69" t="str">
        <f t="shared" si="2"/>
        <v>S</v>
      </c>
      <c r="D98" s="73" t="str">
        <f t="shared" si="1"/>
        <v>septiembre 2024</v>
      </c>
      <c r="E98" s="74">
        <f t="shared" si="3"/>
        <v>18611.148493471999</v>
      </c>
    </row>
    <row r="99" spans="1:5">
      <c r="A99" s="50" t="s">
        <v>127</v>
      </c>
      <c r="B99" s="128">
        <v>21122.754694842999</v>
      </c>
      <c r="C99" s="69" t="str">
        <f t="shared" si="2"/>
        <v>O</v>
      </c>
      <c r="D99" s="73" t="str">
        <f t="shared" si="1"/>
        <v>octubre 2024</v>
      </c>
      <c r="E99" s="74">
        <f t="shared" si="3"/>
        <v>19018.010682389999</v>
      </c>
    </row>
    <row r="100" spans="1:5">
      <c r="A100" s="50" t="s">
        <v>128</v>
      </c>
      <c r="B100" s="128">
        <v>19197.835311872001</v>
      </c>
      <c r="C100" s="69" t="str">
        <f t="shared" si="2"/>
        <v>N</v>
      </c>
      <c r="D100" s="73" t="str">
        <f t="shared" si="1"/>
        <v>noviembre 2024</v>
      </c>
      <c r="E100" s="74">
        <f t="shared" si="3"/>
        <v>18738.242215712002</v>
      </c>
    </row>
    <row r="101" spans="1:5">
      <c r="A101" s="50" t="s">
        <v>130</v>
      </c>
      <c r="B101" s="128">
        <v>19520.23085435</v>
      </c>
      <c r="C101" s="69" t="str">
        <f t="shared" si="2"/>
        <v>D</v>
      </c>
      <c r="D101" s="73" t="str">
        <f t="shared" si="1"/>
        <v>diciembre 2024</v>
      </c>
      <c r="E101" s="74">
        <f t="shared" si="3"/>
        <v>20440.060751895999</v>
      </c>
    </row>
    <row r="102" spans="1:5">
      <c r="A102" s="50" t="s">
        <v>131</v>
      </c>
      <c r="B102" s="128">
        <v>18119.223505656999</v>
      </c>
      <c r="C102" s="69" t="str">
        <f t="shared" si="2"/>
        <v>E</v>
      </c>
      <c r="D102" s="73" t="str">
        <f t="shared" si="1"/>
        <v>enero 2025</v>
      </c>
      <c r="E102" s="74">
        <f t="shared" si="3"/>
        <v>21683.816445224002</v>
      </c>
    </row>
    <row r="103" spans="1:5">
      <c r="A103" s="50" t="s">
        <v>132</v>
      </c>
      <c r="B103" s="128">
        <v>18312.817936349998</v>
      </c>
      <c r="C103" s="69" t="str">
        <f t="shared" si="2"/>
        <v>F</v>
      </c>
      <c r="D103" s="73" t="str">
        <f t="shared" si="1"/>
        <v>febrero 2025</v>
      </c>
      <c r="E103" s="74">
        <f t="shared" si="3"/>
        <v>19134.937402920001</v>
      </c>
    </row>
    <row r="104" spans="1:5">
      <c r="A104" s="50" t="s">
        <v>133</v>
      </c>
      <c r="B104" s="128">
        <v>18372.935849850001</v>
      </c>
      <c r="C104" s="69" t="str">
        <f t="shared" si="2"/>
        <v>M</v>
      </c>
      <c r="D104" s="73" t="str">
        <f t="shared" si="1"/>
        <v>marzo 2025</v>
      </c>
      <c r="E104" s="74">
        <f t="shared" si="3"/>
        <v>20641.274454613998</v>
      </c>
    </row>
    <row r="105" spans="1:5">
      <c r="A105" s="50" t="s">
        <v>134</v>
      </c>
      <c r="B105" s="128">
        <v>21283.278658343999</v>
      </c>
      <c r="C105" s="69" t="str">
        <f t="shared" si="2"/>
        <v>A</v>
      </c>
      <c r="D105" s="73" t="str">
        <f t="shared" si="1"/>
        <v>abril 2025</v>
      </c>
      <c r="E105" s="74">
        <f t="shared" si="3"/>
        <v>17602.243849015002</v>
      </c>
    </row>
    <row r="106" spans="1:5">
      <c r="A106" s="50" t="s">
        <v>135</v>
      </c>
      <c r="B106" s="128">
        <v>20890.420749156001</v>
      </c>
      <c r="C106" s="69" t="str">
        <f t="shared" si="2"/>
        <v>M</v>
      </c>
      <c r="D106" s="73" t="str">
        <f t="shared" si="1"/>
        <v>mayo 2025</v>
      </c>
      <c r="E106" s="74">
        <f t="shared" si="3"/>
        <v>18262.423822430999</v>
      </c>
    </row>
    <row r="107" spans="1:5">
      <c r="A107" s="50" t="s">
        <v>137</v>
      </c>
      <c r="B107" s="128">
        <v>18611.148493471999</v>
      </c>
      <c r="C107" s="69" t="str">
        <f t="shared" si="2"/>
        <v>J</v>
      </c>
      <c r="D107" s="73" t="str">
        <f t="shared" si="1"/>
        <v>junio 2025</v>
      </c>
      <c r="E107" s="74">
        <f t="shared" si="3"/>
        <v>20469.573731037999</v>
      </c>
    </row>
    <row r="108" spans="1:5">
      <c r="A108" s="50" t="s">
        <v>138</v>
      </c>
      <c r="B108" s="128">
        <v>19018.010682389999</v>
      </c>
      <c r="C108" s="69" t="str">
        <f t="shared" si="2"/>
        <v>J</v>
      </c>
      <c r="D108" s="73" t="str">
        <f t="shared" si="1"/>
        <v>julio 2025</v>
      </c>
      <c r="E108" s="74">
        <f t="shared" si="3"/>
        <v>21908.424078612999</v>
      </c>
    </row>
    <row r="109" spans="1:5">
      <c r="A109" s="50" t="s">
        <v>140</v>
      </c>
      <c r="B109" s="128">
        <v>18738.242215712002</v>
      </c>
      <c r="C109" s="69" t="str">
        <f t="shared" si="2"/>
        <v>A</v>
      </c>
      <c r="D109" s="73" t="str">
        <f t="shared" si="1"/>
        <v>agosto 2025</v>
      </c>
      <c r="E109" s="74">
        <f t="shared" si="3"/>
        <v>20644.242656991999</v>
      </c>
    </row>
    <row r="110" spans="1:5">
      <c r="A110" s="50" t="s">
        <v>142</v>
      </c>
      <c r="B110" s="128">
        <v>20440.060751895999</v>
      </c>
      <c r="C110" s="69" t="str">
        <f t="shared" si="2"/>
        <v>S</v>
      </c>
      <c r="D110" s="73" t="str">
        <f>TEXT(EDATE(D111,-1),"mmmm aaaa")</f>
        <v>septiembre 2025</v>
      </c>
      <c r="E110" s="74">
        <f t="shared" si="3"/>
        <v>19355.45080952</v>
      </c>
    </row>
    <row r="111" spans="1:5" ht="15" thickBot="1">
      <c r="A111" s="50" t="s">
        <v>144</v>
      </c>
      <c r="B111" s="128">
        <v>21683.816445224002</v>
      </c>
      <c r="C111" s="70" t="str">
        <f t="shared" si="2"/>
        <v>O</v>
      </c>
      <c r="D111" s="75" t="str">
        <f>A2</f>
        <v>Octubre 2025</v>
      </c>
      <c r="E111" s="76">
        <f t="shared" si="3"/>
        <v>18889.514667119998</v>
      </c>
    </row>
    <row r="112" spans="1:5">
      <c r="A112" s="50" t="s">
        <v>148</v>
      </c>
      <c r="B112" s="128">
        <v>19134.937402920001</v>
      </c>
    </row>
    <row r="113" spans="1:4">
      <c r="A113" s="50" t="s">
        <v>151</v>
      </c>
      <c r="B113" s="128">
        <v>20641.274454613998</v>
      </c>
    </row>
    <row r="114" spans="1:4">
      <c r="A114" s="50" t="s">
        <v>153</v>
      </c>
      <c r="B114" s="128">
        <v>17602.243849015002</v>
      </c>
    </row>
    <row r="115" spans="1:4">
      <c r="A115" s="50" t="s">
        <v>155</v>
      </c>
      <c r="B115" s="128">
        <v>18262.423822430999</v>
      </c>
      <c r="C115"/>
      <c r="D115"/>
    </row>
    <row r="116" spans="1:4">
      <c r="A116" s="50" t="s">
        <v>157</v>
      </c>
      <c r="B116" s="128">
        <v>20469.573731037999</v>
      </c>
      <c r="C116"/>
      <c r="D116"/>
    </row>
    <row r="117" spans="1:4">
      <c r="A117" s="50" t="s">
        <v>159</v>
      </c>
      <c r="B117" s="128">
        <v>21908.424078612999</v>
      </c>
      <c r="C117"/>
      <c r="D117"/>
    </row>
    <row r="118" spans="1:4">
      <c r="A118" s="50" t="s">
        <v>164</v>
      </c>
      <c r="B118" s="128">
        <v>20644.242656991999</v>
      </c>
      <c r="C118"/>
      <c r="D118"/>
    </row>
    <row r="119" spans="1:4">
      <c r="A119" s="50" t="s">
        <v>167</v>
      </c>
      <c r="B119" s="128">
        <v>19355.45080952</v>
      </c>
      <c r="C119"/>
      <c r="D119"/>
    </row>
    <row r="120" spans="1:4">
      <c r="A120" s="50" t="s">
        <v>169</v>
      </c>
      <c r="B120" s="128">
        <v>18889.514667119998</v>
      </c>
      <c r="C120"/>
      <c r="D120"/>
    </row>
    <row r="121" spans="1:4">
      <c r="A121" s="50" t="s">
        <v>206</v>
      </c>
      <c r="B121" s="128">
        <v>7348.1977999999999</v>
      </c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19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174</v>
      </c>
      <c r="B129" s="129">
        <v>31401.829000000002</v>
      </c>
      <c r="C129" s="51">
        <v>1</v>
      </c>
      <c r="D129" s="129">
        <v>632.89183860799994</v>
      </c>
      <c r="E129" s="77">
        <f>MAX(D129:D159)</f>
        <v>651.26149999999996</v>
      </c>
    </row>
    <row r="130" spans="1:5">
      <c r="A130" s="50" t="s">
        <v>175</v>
      </c>
      <c r="B130" s="129">
        <v>31871.920999999998</v>
      </c>
      <c r="C130" s="51">
        <v>2</v>
      </c>
      <c r="D130" s="129">
        <v>639.39277700000002</v>
      </c>
    </row>
    <row r="131" spans="1:5">
      <c r="A131" s="50" t="s">
        <v>176</v>
      </c>
      <c r="B131" s="129">
        <v>31173.345000000001</v>
      </c>
      <c r="C131" s="51">
        <v>3</v>
      </c>
      <c r="D131" s="129">
        <v>644.21736226400003</v>
      </c>
    </row>
    <row r="132" spans="1:5">
      <c r="A132" s="50" t="s">
        <v>177</v>
      </c>
      <c r="B132" s="129">
        <v>27770.269</v>
      </c>
      <c r="C132" s="51">
        <v>4</v>
      </c>
      <c r="D132" s="129">
        <v>570.89960301600001</v>
      </c>
    </row>
    <row r="133" spans="1:5">
      <c r="A133" s="50" t="s">
        <v>178</v>
      </c>
      <c r="B133" s="129">
        <v>27255.96</v>
      </c>
      <c r="C133" s="51">
        <v>5</v>
      </c>
      <c r="D133" s="129">
        <v>527.19635697599995</v>
      </c>
    </row>
    <row r="134" spans="1:5">
      <c r="A134" s="50" t="s">
        <v>179</v>
      </c>
      <c r="B134" s="129">
        <v>31773.058000000001</v>
      </c>
      <c r="C134" s="51">
        <v>6</v>
      </c>
      <c r="D134" s="129">
        <v>628.49286056000005</v>
      </c>
    </row>
    <row r="135" spans="1:5">
      <c r="A135" s="50" t="s">
        <v>180</v>
      </c>
      <c r="B135" s="129">
        <v>31948.544999999998</v>
      </c>
      <c r="C135" s="51">
        <v>7</v>
      </c>
      <c r="D135" s="129">
        <v>637.66026311999997</v>
      </c>
    </row>
    <row r="136" spans="1:5">
      <c r="A136" s="50" t="s">
        <v>181</v>
      </c>
      <c r="B136" s="129">
        <v>32052.74</v>
      </c>
      <c r="C136" s="51">
        <v>8</v>
      </c>
      <c r="D136" s="129">
        <v>645.58617542399998</v>
      </c>
    </row>
    <row r="137" spans="1:5">
      <c r="A137" s="50" t="s">
        <v>182</v>
      </c>
      <c r="B137" s="129">
        <v>31344.194</v>
      </c>
      <c r="C137" s="51">
        <v>9</v>
      </c>
      <c r="D137" s="129">
        <v>638.08474000000001</v>
      </c>
    </row>
    <row r="138" spans="1:5">
      <c r="A138" s="50" t="s">
        <v>183</v>
      </c>
      <c r="B138" s="129">
        <v>32377.145199999999</v>
      </c>
      <c r="C138" s="51">
        <v>10</v>
      </c>
      <c r="D138" s="129">
        <v>629.85437460000003</v>
      </c>
    </row>
    <row r="139" spans="1:5">
      <c r="A139" s="50" t="s">
        <v>184</v>
      </c>
      <c r="B139" s="129">
        <v>26413.277999999998</v>
      </c>
      <c r="C139" s="51">
        <v>11</v>
      </c>
      <c r="D139" s="129">
        <v>554.065220608</v>
      </c>
    </row>
    <row r="140" spans="1:5">
      <c r="A140" s="50" t="s">
        <v>185</v>
      </c>
      <c r="B140" s="129">
        <v>25979.287</v>
      </c>
      <c r="C140" s="51">
        <v>12</v>
      </c>
      <c r="D140" s="129">
        <v>513.16601883999999</v>
      </c>
    </row>
    <row r="141" spans="1:5">
      <c r="A141" s="50" t="s">
        <v>186</v>
      </c>
      <c r="B141" s="129">
        <v>30402.863000000001</v>
      </c>
      <c r="C141" s="51">
        <v>13</v>
      </c>
      <c r="D141" s="129">
        <v>593.50342339999997</v>
      </c>
    </row>
    <row r="142" spans="1:5">
      <c r="A142" s="50" t="s">
        <v>187</v>
      </c>
      <c r="B142" s="129">
        <v>32130.828000000001</v>
      </c>
      <c r="C142" s="51">
        <v>14</v>
      </c>
      <c r="D142" s="129">
        <v>637.23166839999999</v>
      </c>
    </row>
    <row r="143" spans="1:5">
      <c r="A143" s="50" t="s">
        <v>188</v>
      </c>
      <c r="B143" s="129">
        <v>31946.44</v>
      </c>
      <c r="C143" s="51">
        <v>15</v>
      </c>
      <c r="D143" s="129">
        <v>634.56387830400001</v>
      </c>
    </row>
    <row r="144" spans="1:5">
      <c r="A144" s="50" t="s">
        <v>189</v>
      </c>
      <c r="B144" s="129">
        <v>31912.3</v>
      </c>
      <c r="C144" s="51">
        <v>16</v>
      </c>
      <c r="D144" s="129">
        <v>645.30719999999997</v>
      </c>
    </row>
    <row r="145" spans="1:5">
      <c r="A145" s="50" t="s">
        <v>190</v>
      </c>
      <c r="B145" s="129">
        <v>30757.599999999999</v>
      </c>
      <c r="C145" s="51">
        <v>17</v>
      </c>
      <c r="D145" s="129">
        <v>636.59479999999996</v>
      </c>
    </row>
    <row r="146" spans="1:5">
      <c r="A146" s="50" t="s">
        <v>191</v>
      </c>
      <c r="B146" s="129">
        <v>26627.9</v>
      </c>
      <c r="C146" s="51">
        <v>18</v>
      </c>
      <c r="D146" s="129">
        <v>552.88049999999998</v>
      </c>
    </row>
    <row r="147" spans="1:5">
      <c r="A147" s="50" t="s">
        <v>192</v>
      </c>
      <c r="B147" s="129">
        <v>26352.9</v>
      </c>
      <c r="C147" s="51">
        <v>19</v>
      </c>
      <c r="D147" s="129">
        <v>512.45920000000001</v>
      </c>
    </row>
    <row r="148" spans="1:5">
      <c r="A148" s="50" t="s">
        <v>193</v>
      </c>
      <c r="B148" s="129">
        <v>30863.3</v>
      </c>
      <c r="C148" s="51">
        <v>20</v>
      </c>
      <c r="D148" s="129">
        <v>613.87329999999997</v>
      </c>
    </row>
    <row r="149" spans="1:5">
      <c r="A149" s="50" t="s">
        <v>194</v>
      </c>
      <c r="B149" s="129">
        <v>31782.1</v>
      </c>
      <c r="C149" s="51">
        <v>21</v>
      </c>
      <c r="D149" s="129">
        <v>632.01189999999997</v>
      </c>
    </row>
    <row r="150" spans="1:5">
      <c r="A150" s="50" t="s">
        <v>195</v>
      </c>
      <c r="B150" s="129">
        <v>31661.4</v>
      </c>
      <c r="C150" s="51">
        <v>22</v>
      </c>
      <c r="D150" s="129">
        <v>634.01990000000001</v>
      </c>
    </row>
    <row r="151" spans="1:5">
      <c r="A151" s="50" t="s">
        <v>196</v>
      </c>
      <c r="B151" s="129">
        <v>31429.8</v>
      </c>
      <c r="C151" s="51">
        <v>23</v>
      </c>
      <c r="D151" s="129">
        <v>629.10630000000003</v>
      </c>
    </row>
    <row r="152" spans="1:5">
      <c r="A152" s="50" t="s">
        <v>197</v>
      </c>
      <c r="B152" s="129">
        <v>30918</v>
      </c>
      <c r="C152" s="51">
        <v>24</v>
      </c>
      <c r="D152" s="129">
        <v>632.38750000000005</v>
      </c>
    </row>
    <row r="153" spans="1:5">
      <c r="A153" s="50" t="s">
        <v>198</v>
      </c>
      <c r="B153" s="129">
        <v>27082.2</v>
      </c>
      <c r="C153" s="51">
        <v>25</v>
      </c>
      <c r="D153" s="129">
        <v>564.26829999999995</v>
      </c>
    </row>
    <row r="154" spans="1:5">
      <c r="A154" s="50" t="s">
        <v>199</v>
      </c>
      <c r="B154" s="129">
        <v>26120.7</v>
      </c>
      <c r="C154" s="51">
        <v>26</v>
      </c>
      <c r="D154" s="129">
        <v>536.87779999999998</v>
      </c>
    </row>
    <row r="155" spans="1:5">
      <c r="A155" s="50" t="s">
        <v>200</v>
      </c>
      <c r="B155" s="129">
        <v>31430.3</v>
      </c>
      <c r="C155" s="51">
        <v>27</v>
      </c>
      <c r="D155" s="129">
        <v>615.55679999999995</v>
      </c>
    </row>
    <row r="156" spans="1:5">
      <c r="A156" s="50" t="s">
        <v>201</v>
      </c>
      <c r="B156" s="129">
        <v>32186.3</v>
      </c>
      <c r="C156" s="51">
        <v>28</v>
      </c>
      <c r="D156" s="129">
        <v>639.43219999999997</v>
      </c>
    </row>
    <row r="157" spans="1:5">
      <c r="A157" s="50" t="s">
        <v>202</v>
      </c>
      <c r="B157" s="129">
        <v>32108.3</v>
      </c>
      <c r="C157" s="51">
        <v>29</v>
      </c>
      <c r="D157" s="129">
        <v>651.26149999999996</v>
      </c>
      <c r="E157"/>
    </row>
    <row r="158" spans="1:5">
      <c r="A158" s="50" t="s">
        <v>203</v>
      </c>
      <c r="B158" s="129">
        <v>31413.5</v>
      </c>
      <c r="C158" s="51">
        <v>30</v>
      </c>
      <c r="D158" s="129">
        <v>639.90210000000002</v>
      </c>
      <c r="E158"/>
    </row>
    <row r="159" spans="1:5">
      <c r="A159" s="50" t="s">
        <v>170</v>
      </c>
      <c r="B159" s="129">
        <v>30234.1</v>
      </c>
      <c r="C159" s="51">
        <v>31</v>
      </c>
      <c r="D159" s="129">
        <v>626.62720000000002</v>
      </c>
      <c r="E159"/>
    </row>
    <row r="160" spans="1:5">
      <c r="A160"/>
      <c r="C160"/>
      <c r="D160" s="78">
        <v>659</v>
      </c>
      <c r="E160" s="108">
        <f>(MAX(D129:D159)/D160-1)*100</f>
        <v>-1.174279210925655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6" t="s">
        <v>13</v>
      </c>
      <c r="C163" s="137"/>
      <c r="D163"/>
      <c r="E163" s="79"/>
    </row>
    <row r="164" spans="1:5">
      <c r="A164" s="48" t="s">
        <v>53</v>
      </c>
      <c r="B164" s="119" t="s">
        <v>63</v>
      </c>
      <c r="C164" s="119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169</v>
      </c>
      <c r="B166" s="128">
        <v>32550</v>
      </c>
      <c r="C166" s="130" t="s">
        <v>210</v>
      </c>
      <c r="D166" s="78">
        <v>32611</v>
      </c>
      <c r="E166" s="108">
        <f>(B166/D166-1)*100</f>
        <v>-0.18705344822299574</v>
      </c>
    </row>
    <row r="167" spans="1:5">
      <c r="A167"/>
      <c r="B167"/>
      <c r="C167"/>
    </row>
    <row r="169" spans="1:5">
      <c r="A169" s="48" t="s">
        <v>65</v>
      </c>
      <c r="B169" s="136" t="s">
        <v>13</v>
      </c>
      <c r="C169" s="140"/>
      <c r="D169" s="136" t="s">
        <v>14</v>
      </c>
      <c r="E169" s="137"/>
    </row>
    <row r="170" spans="1:5">
      <c r="A170" s="48" t="s">
        <v>53</v>
      </c>
      <c r="B170" s="119" t="s">
        <v>63</v>
      </c>
      <c r="C170" s="119" t="s">
        <v>64</v>
      </c>
      <c r="D170" s="119" t="s">
        <v>63</v>
      </c>
      <c r="E170" s="119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2023</v>
      </c>
      <c r="B172" s="128">
        <v>39101</v>
      </c>
      <c r="C172" s="130" t="s">
        <v>115</v>
      </c>
      <c r="D172" s="128">
        <v>37278</v>
      </c>
      <c r="E172" s="130" t="s">
        <v>121</v>
      </c>
    </row>
    <row r="173" spans="1:5">
      <c r="A173" s="51">
        <v>2024</v>
      </c>
      <c r="B173" s="128">
        <v>38272</v>
      </c>
      <c r="C173" s="130" t="s">
        <v>129</v>
      </c>
      <c r="D173" s="128">
        <v>36184</v>
      </c>
      <c r="E173" s="130" t="s">
        <v>136</v>
      </c>
    </row>
    <row r="174" spans="1:5">
      <c r="A174" s="51">
        <v>2025</v>
      </c>
      <c r="B174" s="128">
        <v>40070</v>
      </c>
      <c r="C174" s="130" t="s">
        <v>149</v>
      </c>
      <c r="D174" s="128">
        <v>37946</v>
      </c>
      <c r="E174" s="130" t="s">
        <v>163</v>
      </c>
    </row>
    <row r="176" spans="1:5">
      <c r="A176"/>
      <c r="B176"/>
      <c r="C176"/>
      <c r="D176"/>
      <c r="E176"/>
    </row>
    <row r="177" spans="1:6">
      <c r="A177" s="48" t="s">
        <v>65</v>
      </c>
      <c r="B177" s="136" t="s">
        <v>13</v>
      </c>
      <c r="C177" s="140"/>
      <c r="D177" s="136" t="s">
        <v>14</v>
      </c>
      <c r="E177" s="137"/>
    </row>
    <row r="178" spans="1:6">
      <c r="A178" s="48" t="s">
        <v>53</v>
      </c>
      <c r="B178" s="119" t="s">
        <v>63</v>
      </c>
      <c r="C178" s="119" t="s">
        <v>64</v>
      </c>
      <c r="D178" s="119" t="s">
        <v>63</v>
      </c>
      <c r="E178" s="119" t="s">
        <v>64</v>
      </c>
    </row>
    <row r="179" spans="1:6">
      <c r="A179"/>
      <c r="B179" s="128">
        <v>45450</v>
      </c>
      <c r="C179" s="130" t="s">
        <v>67</v>
      </c>
      <c r="D179" s="128">
        <v>41318</v>
      </c>
      <c r="E179" s="130" t="s">
        <v>68</v>
      </c>
    </row>
    <row r="180" spans="1:6">
      <c r="A180"/>
      <c r="B180"/>
      <c r="C180"/>
      <c r="D180"/>
      <c r="E180"/>
    </row>
    <row r="181" spans="1:6" ht="15">
      <c r="A181" s="37"/>
      <c r="B181" s="38"/>
      <c r="C181" s="38"/>
      <c r="D181" s="38"/>
      <c r="E181" s="38"/>
      <c r="F181" s="38"/>
    </row>
    <row r="182" spans="1:6" ht="35.1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2024</v>
      </c>
      <c r="B185" s="61">
        <f>D173</f>
        <v>36184</v>
      </c>
      <c r="C185" s="61">
        <f>B173</f>
        <v>38272</v>
      </c>
      <c r="D185" s="62" t="str">
        <f>MID(Dat_01!E173,1,2)+0&amp;" "&amp;TEXT(DATE(MID(Dat_01!E173,7,4),MID(Dat_01!E173,4,2),MID(Dat_01!E173,1,2)),"mmmm")&amp;" ("&amp;MID(Dat_01!E173,12,16)&amp;" h)"</f>
        <v>30 julio (14:41 h)</v>
      </c>
      <c r="E185" s="62" t="str">
        <f>MID(Dat_01!C173,1,2)+0&amp;" "&amp;TEXT(DATE(MID(Dat_01!C173,7,4),MID(Dat_01!C173,4,2),MID(Dat_01!C173,1,2)),"mmmm")&amp;" ("&amp;MID(Dat_01!C173,12,16)&amp;" h)"</f>
        <v>9 enero (20:56 h)</v>
      </c>
    </row>
    <row r="186" spans="1:6">
      <c r="A186" s="63">
        <f>A174</f>
        <v>2025</v>
      </c>
      <c r="B186" s="61">
        <f>D174</f>
        <v>37946</v>
      </c>
      <c r="C186" s="61">
        <f>B174</f>
        <v>40070</v>
      </c>
      <c r="D186" s="62" t="str">
        <f>MID(Dat_01!E174,1,2)+0&amp;" "&amp;TEXT(DATE(MID(Dat_01!E174,7,4),MID(Dat_01!E174,4,2),MID(Dat_01!E174,1,2)),"mmmm")&amp;" ("&amp;MID(Dat_01!E174,12,16)&amp;" h)"</f>
        <v>2 julio (14:30 h)</v>
      </c>
      <c r="E186" s="62" t="str">
        <f>MID(Dat_01!C174,1,2)+0&amp;" "&amp;TEXT(DATE(MID(Dat_01!C174,7,4),MID(Dat_01!C174,4,2),MID(Dat_01!C174,1,2)),"mmmm")&amp;" ("&amp;MID(Dat_01!C174,12,16)&amp;" h)"</f>
        <v>15 enero (20:57 h)</v>
      </c>
    </row>
    <row r="187" spans="1:6">
      <c r="A187" s="64" t="str">
        <f>LOWER(MID(A166,1,3))&amp;"-"&amp;MID(A174,3,2)</f>
        <v>oct-25</v>
      </c>
      <c r="B187" s="65" t="str">
        <f>IF(B163="Invierno","",B166)</f>
        <v/>
      </c>
      <c r="C187" s="65">
        <f>IF(B163="Invierno",B166,"")</f>
        <v>32550</v>
      </c>
      <c r="D187" s="66" t="str">
        <f>IF(B187="","",MID(Dat_01!C166,1,2)+0&amp;" "&amp;TEXT(DATE(MID(Dat_01!C166,7,4),MID(Dat_01!C166,4,2),MID(Dat_01!C166,1,2)),"mmmm")&amp;" ("&amp;MID(Dat_01!C166,12,16)&amp;" h)")</f>
        <v/>
      </c>
      <c r="E187" s="66" t="str">
        <f>IF(C187="","",MID(Dat_01!C166,1,2)+0&amp;" "&amp;TEXT(DATE(MID(Dat_01!C166,7,4),MID(Dat_01!C166,4,2),MID(Dat_01!C166,1,2)),"mmmm")&amp;" ("&amp;MID(Dat_01!C166,12,16)&amp;" h)")</f>
        <v>15 octubre (20:51 h)</v>
      </c>
    </row>
    <row r="188" spans="1:6" ht="15">
      <c r="D188" s="113"/>
      <c r="E188" s="113" t="str">
        <f>CONCATENATE(MID(E187,1,FIND(" ",E187)+3)," ",MID(E187,FIND("(",E187)+1,7))</f>
        <v>15 oct 20:51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2025-11-14T11:30:20Z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