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MAY\INF_ELABORADA\"/>
    </mc:Choice>
  </mc:AlternateContent>
  <xr:revisionPtr revIDLastSave="0" documentId="13_ncr:1_{E10C9250-6943-46F7-8E18-B3BF2282D5BF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state="hidden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7" i="10" l="1"/>
  <c r="B37" i="16"/>
  <c r="C37" i="16"/>
  <c r="D37" i="16"/>
  <c r="E37" i="16"/>
  <c r="F37" i="16"/>
  <c r="G37" i="16"/>
  <c r="H37" i="16"/>
  <c r="B35" i="16"/>
  <c r="C35" i="16"/>
  <c r="D35" i="16"/>
  <c r="E35" i="16"/>
  <c r="F35" i="16"/>
  <c r="G35" i="16"/>
  <c r="H35" i="16"/>
  <c r="B36" i="16"/>
  <c r="C36" i="16"/>
  <c r="D36" i="16"/>
  <c r="E36" i="16"/>
  <c r="F36" i="16"/>
  <c r="G36" i="16"/>
  <c r="H36" i="16"/>
  <c r="B185" i="10" l="1"/>
  <c r="F125" i="16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D185" i="10" l="1"/>
  <c r="E160" i="10"/>
  <c r="E186" i="10" l="1"/>
  <c r="C187" i="10"/>
  <c r="E187" i="10" s="1"/>
  <c r="E188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B109" i="16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<sst xmlns="http://schemas.openxmlformats.org/spreadsheetml/2006/main" count="343" uniqueCount="211">
  <si>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</si>
  <si>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</si>
  <si>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</si>
  <si>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</si>
  <si>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</si>
  <si>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</si>
  <si>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</si>
  <si>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</si>
  <si>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</si>
  <si>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</si>
  <si>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</si>
  <si>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</si>
  <si>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</si>
  <si>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</si>
  <si>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</si>
  <si>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</si>
  <si>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</si>
  <si>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</si>
  <si>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</si>
  <si>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</si>
  <si>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</si>
  <si>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</si>
  <si>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</si>
  <si>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</si>
  <si>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</si>
  <si>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</si>
  <si>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</si>
  <si>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</si>
  <si>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</si>
  <si>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</si>
  <si>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</si>
  <si>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</si>
  <si>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</si>
  <si>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</si>
  <si>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</si>
  <si>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</si>
  <si>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</si>
  <si>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</si>
  <si>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</si>
  <si>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</si>
  <si>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</si>
  <si>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</si>
  <si>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</si>
  <si>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</si>
  <si>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</si>
  <si>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</si>
  <si>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</si>
  <si>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</si>
  <si>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</si>
  <si>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</si>
  <si>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</si>
  <si>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</si>
  <si>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</si>
  <si>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</si>
  <si>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</si>
  <si>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</si>
  <si>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</si>
  <si>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</si>
  <si>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</si>
  <si>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</si>
  <si>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</si>
  <si>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</si>
  <si>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</si>
  <si>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</si>
  <si>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</si>
  <si>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</si>
  <si>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</si>
  <si>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</si>
  <si>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</si>
  <si>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</si>
  <si>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</si>
  <si>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</si>
  <si>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</si>
  <si>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</si>
  <si>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</si>
  <si>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</si>
  <si>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</si>
  <si>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</si>
  <si>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</si>
  <si>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</si>
  <si>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</si>
  <si>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</si>
  <si>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</si>
  <si>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</si>
  <si>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</si>
  <si>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</si>
  <si>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</si>
  <si>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</si>
  <si>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</si>
  <si>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</si>
  <si>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</si>
  <si>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</si>
  <si>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</si>
  <si>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</si>
  <si>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</si>
  <si>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</si>
  <si>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</si>
  <si>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</si>
  <si>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</si>
  <si>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</si>
  <si>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</si>
  <si>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</si>
  <si>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</si>
  <si>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</si>
  <si>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</si>
  <si>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</si>
  <si>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</si>
  <si>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</si>
  <si>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</si>
  <si>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</si>
  <si>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</si>
  <si>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</si>
  <si>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</si>
  <si>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</si>
  <si>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</si>
  <si>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</si>
  <si>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</si>
  <si>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</si>
  <si>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</si>
  <si>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</si>
  <si>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</si>
  <si>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</si>
  <si>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</si>
  <si>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</si>
  <si>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Octubre 2024</t>
  </si>
  <si>
    <t>Noviembre 2024</t>
  </si>
  <si>
    <t>Diciembre 2024</t>
  </si>
  <si>
    <t>Enero 2025</t>
  </si>
  <si>
    <t>Entrega batería</t>
  </si>
  <si>
    <t>Carga batería</t>
  </si>
  <si>
    <t>Febrero 2025</t>
  </si>
  <si>
    <t>15/01/2025 20:57</t>
  </si>
  <si>
    <t>Marzo 2025</t>
  </si>
  <si>
    <t>Abril 2025</t>
  </si>
  <si>
    <t>Mayo 2025</t>
  </si>
  <si>
    <t>31/05/2025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</si>
  <si>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</si>
  <si>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</si>
  <si>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</si>
  <si>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</si>
  <si>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</si>
  <si>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</si>
  <si>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</si>
  <si>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</si>
  <si>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31/08/2025</t>
  </si>
  <si>
    <t>Septiembre 2025</t>
  </si>
  <si>
    <t>30/09/2025</t>
  </si>
  <si>
    <t>Octubre 2025</t>
  </si>
  <si>
    <t>31/10/2025</t>
  </si>
  <si>
    <t>Noviembre 2025</t>
  </si>
  <si>
    <t>30/11/2025</t>
  </si>
  <si>
    <t>Diciembre 2025</t>
  </si>
  <si>
    <t>31/12/2025</t>
  </si>
  <si>
    <t>Enero 2026</t>
  </si>
  <si>
    <t>31/01/2026</t>
  </si>
  <si>
    <t>Desconocido</t>
  </si>
  <si>
    <t>Febrero 2026</t>
  </si>
  <si>
    <t>07/01/2026 20:47</t>
  </si>
  <si>
    <t>28/02/2026</t>
  </si>
  <si>
    <t>Marzo 2026</t>
  </si>
  <si>
    <t>31/03/2026</t>
  </si>
  <si>
    <t>Abril 2026</t>
  </si>
  <si>
    <t>30/04/2026</t>
  </si>
  <si>
    <t>Mayo 2026</t>
  </si>
  <si>
    <t>31/05/2026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</si>
  <si>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ut="06/09/2026 08:18:19"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msgID="4D6DFFC96A4558735A2975BDE929CC8C"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nrr="131"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</si>
  <si>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ut="06/09/2026 08:27:55"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msgID="989CE18A5E42E912CAC8A2AB59EB3488"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rows="26" cols="10" /&gt;&lt;esdo ews="" ece="" ptn="" /&gt;&lt;/excel&gt;&lt;pgs&gt;&lt;pg rows="22" cols="9" nrr="2593" nrc="1128"&gt;&lt;pg /&gt;&lt;bls&gt;&lt;bl sr="1" sc="1" rfetch="22" cfetch="9" posid="1" darows="0" dacols="1"&gt;&lt;excel&gt;&lt;epo ews="Dat_01" ece="A4" enr="MSTR.Balance_B.C._Mensual_Sistema_eléctrico"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</si>
  <si>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ut="06/09/2026 08:34:04"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msgID="596BC43C594F2AD7A15A19B5D3DE4DF6"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nrr="247" nrc="228"&gt;&lt;pg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</si>
  <si>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01/05/2026</t>
  </si>
  <si>
    <t>02/05/2026</t>
  </si>
  <si>
    <t>03/05/2026</t>
  </si>
  <si>
    <t>04/05/2026</t>
  </si>
  <si>
    <t>05/05/2026</t>
  </si>
  <si>
    <t>06/05/2026</t>
  </si>
  <si>
    <t>07/05/2026</t>
  </si>
  <si>
    <t>08/05/2026</t>
  </si>
  <si>
    <t>09/05/2026</t>
  </si>
  <si>
    <t>10/05/2026</t>
  </si>
  <si>
    <t>11/05/2026</t>
  </si>
  <si>
    <t>12/05/2026</t>
  </si>
  <si>
    <t>13/05/2026</t>
  </si>
  <si>
    <t>14/05/2026</t>
  </si>
  <si>
    <t>15/05/2026</t>
  </si>
  <si>
    <t>16/05/2026</t>
  </si>
  <si>
    <t>17/05/2026</t>
  </si>
  <si>
    <t>18/05/2026</t>
  </si>
  <si>
    <t>19/05/2026</t>
  </si>
  <si>
    <t>20/05/2026</t>
  </si>
  <si>
    <t>21/05/2026</t>
  </si>
  <si>
    <t>22/05/2026</t>
  </si>
  <si>
    <t>23/05/2026</t>
  </si>
  <si>
    <t>24/05/2026</t>
  </si>
  <si>
    <t>25/05/2026</t>
  </si>
  <si>
    <t>26/05/2026</t>
  </si>
  <si>
    <t>27/05/2026</t>
  </si>
  <si>
    <t>28/05/2026</t>
  </si>
  <si>
    <t>29/05/2026</t>
  </si>
  <si>
    <t>30/05/2026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</si>
  <si>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ut="06/09/2026 08:35:34"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msgID="D5429A4C9341BC5C935722B3E31F9D3E"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rows="33" cols="5" /&gt;&lt;esdo ews="" ece="" ptn="" /&gt;&lt;/excel&gt;&lt;pgs&gt;&lt;pg rows="31" cols="4" nrr="4034" nrc="532"&gt;&lt;pg /&gt;&lt;bls&gt;&lt;bl sr="1" sc="1" rfetch="31" cfetch="4" posid="1" darows="0" dacols="1"&gt;&lt;excel&gt;&lt;epo ews="Dat_01" ece="A50" enr="MSTR.Evolución_diaria_de_la_temperatura" ptn="" qtn="" rows="33" cols="5" /&gt;&lt;esdo ews="" ece="" ptn="" /&gt;&lt;/excel&gt;&lt;gridRng&gt;&lt;sect id="TITLE_AREA" rngprop="1:1:2:1" /&gt;&lt;sect id="ROWHEADERS_AREA" rngprop="3:1:31:1" /&gt;&lt;sect id="COLUMNHEADERS_AREA" rngprop="1:2:2:4" /&gt;&lt;sect id="DATA_AREA" rngprop="3:2:31:4"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</si>
  <si>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ut="06/09/2026 08:36:23"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msgID="DD27F22C004826E366A1ECA79FC18E90"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rows="33" cols="3" /&gt;&lt;esdo ews="" ece="" ptn="" /&gt;&lt;/excel&gt;&lt;pgs&gt;&lt;pg rows="31" cols="2" nrr="4119" nrc="272"&gt;&lt;pg /&gt;&lt;bls&gt;&lt;bl sr="1" sc="1" rfetch="31" cfetch="2" posid="1" darows="0" dacols="1"&gt;&lt;excel&gt;&lt;epo ews="Dat_01" ece="F50" enr="MSTR.Evolución_diaria_de_la_temperatura._Histórico" ptn="" qtn="" rows="33" cols="3" /&gt;&lt;esdo ews="" ece="" ptn="" /&gt;&lt;/excel&gt;&lt;gridRng&gt;&lt;sect id="TITLE_AREA" rngprop="1:1:2:1" /&gt;&lt;sect id="ROWHEADERS_AREA" rngprop="3:1:31:1" /&gt;&lt;sect id="COLUMNHEADERS_AREA" rngprop="1:2:2:2" /&gt;&lt;sect id="DATA_AREA" rngprop="3:2:31:2" /&gt;&lt;/gridRng&gt;&lt;shapes /&gt;&lt;/bl&gt;&lt;/bls&gt;&lt;/pg&gt;&lt;/pgs&gt;&lt;/rptloc&gt;&lt;/mi&gt;</t>
  </si>
  <si>
    <t>Junio 2026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</si>
  <si>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ut="06/09/2026 08:57:51"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msgID="A3C25BD0644E7C9B3BB52CAF8CC0CBE0"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rows="32" cols="2" /&gt;&lt;esdo ews="" ece="" ptn="" /&gt;&lt;/excel&gt;&lt;pgs&gt;&lt;pg rows="30" cols="1" nrr="3975" nrc="129"&gt;&lt;pg /&gt;&lt;bls&gt;&lt;bl sr="1" sc="1" rfetch="30" cfetch="1" posid="1" darows="0" dacols="1"&gt;&lt;excel&gt;&lt;epo ews="Dat_01" ece="A85" enr="MSTR.Serie_Balance_B.C._Mensual"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</si>
  <si>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ut="06/09/2026 09:01:42"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msgID="5411AC53EE452E8A7DFFA48F2A9BAC80"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rows="33" cols="2" /&gt;&lt;esdo ews="" ece="" ptn="" /&gt;&lt;/excel&gt;&lt;pgs&gt;&lt;pg rows="31" cols="1" nrr="4024" nrc="135"&gt;&lt;pg /&gt;&lt;bls&gt;&lt;bl sr="1" sc="1" rfetch="31" cfetch="1" posid="1" darows="0" dacols="1"&gt;&lt;excel&gt;&lt;epo ews="Dat_01" ece="A127" enr="MSTR.Demanda_máxima_horaria"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</si>
  <si>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ut="06/09/2026 09:02:17"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msgID="AC986AF3A3461F7F15DBCFB7A309EB08"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rows="33" cols="2" /&gt;&lt;esdo ews="" ece="" ptn="" /&gt;&lt;/excel&gt;&lt;pgs&gt;&lt;pg rows="31" cols="1" nrr="3993" nrc="134"&gt;&lt;pg /&gt;&lt;bls&gt;&lt;bl sr="1" sc="1" rfetch="31" cfetch="1" posid="1" darows="0" dacols="1"&gt;&lt;excel&gt;&lt;epo ews="Dat_01" ece="C127" enr="MSTR.Demanda_diaria"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</si>
  <si>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28/05/2026 20:20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</si>
  <si>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ut="06/09/2026 09:04:22"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msgID="ED6B723024468E0D079E7D9777C5EF2A"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nrr="134" nrc="268"&gt;&lt;pg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</si>
  <si>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01/06/2026 20:17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</si>
  <si>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ut="06/09/2026 09:07:24"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msgID="4FFCF423FD42F2F2619F858358A3118C"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nrr="132" nrc="176"&gt;&lt;pg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</si>
  <si>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ut="06/09/2026 09:08:05"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msgID="4EA77F41794DDF590FF2AB836807E447"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nrr="131" nrc="524"&gt;&lt;pg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</si>
  <si>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3d9f1250d20b46f4aa68f8a5212822d3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</si>
  <si>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ut="06/09/2026 09:11:02" si="2.00000001369b86b6bf8cbd7a5b44cb25516dde73b223ac039e3e4f48bfae82dd1f377a7133df835e927e04673c2a1611ff35a34f1cdd15d6c85ff421f8224cf10afce4ab8baf4578fd07c3f4f721b4399f1472f36c94539c65b71c985039ffd111b635aed0b0cfb1dfdb6a532a0d25c5cc2a90407dcc4cc9d6436296e1ee546560a54ac62483e2eb69758e1420a21fbfed9088248401dfed24ed747fe232b23e4a83d3cf5087bf3a33de11da0d878b5d597681c445a74196f8bc456bf477bb9e5d315f080ebb4a0956389ea3b17dc2a6b7fa8b3aee1b37091b92e823e8422325a9e3e6d51b69564d422486b7bc8ae91cc15cf9e7b696c621b158a74740a7f052f19412a180a008e710cffac0632f2a6a8f5b5cbad355078cd89364e197a7d3ac0fea.p-3082.0.1_-3082.0.1_0.1.Europe/Madrid.upriv*_1*_pidn2*_12*_session*-lat*_1.000000017b3bc230aba857bb0096b4ecebc6a441bc6025e01e46b69461f8ec28ed4858977f34697733573a8045d0d6424e40e2ed9d35992c.0000000186af254fa8c119055db182dcaba2b2a1bc6025e049b90c9c135f532eb5622290a185f71ef18665e9ab3ba1e0b9d66af7d043a6c7.0.1.1.BDEbi.A2E2948BC74B9CF051A963A6CEDDABFA.0-3082.1.1_-0.1.0_-3082.1.1_5.5.0.*0.00000001df74560528d7b6666ffba02d7b4e7171c911585adab9f64891bba5ecdb9ca38dcd61d454.0.23.11*.4*.1200*.00787J.e.000000014924bb65e3673db475ad15d981c55079c911585aded01d8e6b1669d1aae048ca8dcd19a9.0.10*.131*.138*.18.*0.0.0.0" msgID="1E69D2BF3D46E19ED42F74BEFC309ABC"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nrr="2636" nrc="1392"&gt;&lt;pg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</si>
</sst>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8" formatCode="0.00_)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3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78" fontId="0" fillId="0" borderId="0" xfId="0" applyNumberForma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5" fontId="26" fillId="4" borderId="6" xfId="24">
      <alignment horizontal="right" vertical="center"/>
    </xf>
    <xf numFmtId="10" fontId="0" fillId="0" borderId="0" xfId="38" applyNumberFormat="1" applyFont="1"/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10" fontId="42" fillId="4" borderId="6" xfId="31">
      <alignment horizontal="right" vertical="center"/>
    </xf>
    <xf numFmtId="4" fontId="26" fillId="4" borderId="6" xfId="22">
      <alignment horizontal="right" vertical="center"/>
    </xf>
    <xf numFmtId="173" fontId="26" fillId="4" borderId="6" xfId="23">
      <alignment horizontal="right" vertical="center"/>
    </xf>
    <xf numFmtId="169" fontId="26" fillId="4" borderId="6" xfId="13">
      <alignment horizontal="right" vertical="center"/>
    </xf>
    <xf numFmtId="164" fontId="26" fillId="4" borderId="6" xfId="27" quotePrefix="1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-6.2399999999999999E-3</c:v>
                </c:pt>
                <c:pt idx="1">
                  <c:v>5.4400000000000004E-3</c:v>
                </c:pt>
                <c:pt idx="2">
                  <c:v>4.3200000000000001E-3</c:v>
                </c:pt>
                <c:pt idx="3">
                  <c:v>-4.4099999999999999E-3</c:v>
                </c:pt>
                <c:pt idx="4">
                  <c:v>8.0599999999999995E-3</c:v>
                </c:pt>
                <c:pt idx="5">
                  <c:v>1.7600000000000001E-3</c:v>
                </c:pt>
                <c:pt idx="6">
                  <c:v>-2.9299999999999999E-3</c:v>
                </c:pt>
                <c:pt idx="7">
                  <c:v>5.9699999999999996E-3</c:v>
                </c:pt>
                <c:pt idx="8">
                  <c:v>-1.119E-2</c:v>
                </c:pt>
                <c:pt idx="9">
                  <c:v>4.8999999999999998E-4</c:v>
                </c:pt>
                <c:pt idx="10">
                  <c:v>3.31E-3</c:v>
                </c:pt>
                <c:pt idx="11">
                  <c:v>4.3600000000000002E-3</c:v>
                </c:pt>
                <c:pt idx="12">
                  <c:v>-4.1799999999999997E-3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3.8899999999999998E-3</c:v>
                </c:pt>
                <c:pt idx="1">
                  <c:v>5.0689999999999999E-2</c:v>
                </c:pt>
                <c:pt idx="2">
                  <c:v>1.8400000000000001E-3</c:v>
                </c:pt>
                <c:pt idx="3">
                  <c:v>6.3200000000000001E-3</c:v>
                </c:pt>
                <c:pt idx="4">
                  <c:v>2.0289999999999999E-2</c:v>
                </c:pt>
                <c:pt idx="5">
                  <c:v>7.4200000000000004E-3</c:v>
                </c:pt>
                <c:pt idx="6">
                  <c:v>1.796E-2</c:v>
                </c:pt>
                <c:pt idx="7">
                  <c:v>1.0529999999999999E-2</c:v>
                </c:pt>
                <c:pt idx="8">
                  <c:v>2.8989999999999998E-2</c:v>
                </c:pt>
                <c:pt idx="9">
                  <c:v>-4.3800000000000002E-3</c:v>
                </c:pt>
                <c:pt idx="10">
                  <c:v>-1.881E-2</c:v>
                </c:pt>
                <c:pt idx="11">
                  <c:v>5.3299999999999997E-3</c:v>
                </c:pt>
                <c:pt idx="12">
                  <c:v>1.537E-2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3.29E-3</c:v>
                </c:pt>
                <c:pt idx="1">
                  <c:v>5.9249999999999997E-2</c:v>
                </c:pt>
                <c:pt idx="2">
                  <c:v>2.6040000000000001E-2</c:v>
                </c:pt>
                <c:pt idx="3">
                  <c:v>-9.8399999999999998E-3</c:v>
                </c:pt>
                <c:pt idx="4">
                  <c:v>1.4109999999999999E-2</c:v>
                </c:pt>
                <c:pt idx="5">
                  <c:v>-3.0400000000000002E-3</c:v>
                </c:pt>
                <c:pt idx="6">
                  <c:v>4.6100000000000002E-2</c:v>
                </c:pt>
                <c:pt idx="7">
                  <c:v>3.4459999999999998E-2</c:v>
                </c:pt>
                <c:pt idx="8">
                  <c:v>3.3890000000000003E-2</c:v>
                </c:pt>
                <c:pt idx="9">
                  <c:v>2.1479999999999999E-2</c:v>
                </c:pt>
                <c:pt idx="10">
                  <c:v>-6.4099999999999999E-3</c:v>
                </c:pt>
                <c:pt idx="11">
                  <c:v>-1.2E-4</c:v>
                </c:pt>
                <c:pt idx="12">
                  <c:v>1.2120000000000001E-2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9.3999999999999997E-4</c:v>
                </c:pt>
                <c:pt idx="1">
                  <c:v>0.11538</c:v>
                </c:pt>
                <c:pt idx="2">
                  <c:v>3.2199999999999999E-2</c:v>
                </c:pt>
                <c:pt idx="3">
                  <c:v>-7.9299999999999995E-3</c:v>
                </c:pt>
                <c:pt idx="4">
                  <c:v>4.2459999999999998E-2</c:v>
                </c:pt>
                <c:pt idx="5">
                  <c:v>6.1399999999999996E-3</c:v>
                </c:pt>
                <c:pt idx="6">
                  <c:v>6.1129999999999997E-2</c:v>
                </c:pt>
                <c:pt idx="7">
                  <c:v>5.0959999999999998E-2</c:v>
                </c:pt>
                <c:pt idx="8">
                  <c:v>5.169E-2</c:v>
                </c:pt>
                <c:pt idx="9">
                  <c:v>1.7590000000000001E-2</c:v>
                </c:pt>
                <c:pt idx="10">
                  <c:v>-2.1909999999999999E-2</c:v>
                </c:pt>
                <c:pt idx="11">
                  <c:v>9.5700000000000004E-3</c:v>
                </c:pt>
                <c:pt idx="12">
                  <c:v>2.3310000000000001E-2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2006-2025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1"/>
                <c:pt idx="0">
                  <c:v>20.234736842099998</c:v>
                </c:pt>
                <c:pt idx="1">
                  <c:v>21.0813157895</c:v>
                </c:pt>
                <c:pt idx="2">
                  <c:v>21.5395263158</c:v>
                </c:pt>
                <c:pt idx="3">
                  <c:v>21.528315789499999</c:v>
                </c:pt>
                <c:pt idx="4">
                  <c:v>21.650894736800002</c:v>
                </c:pt>
                <c:pt idx="5">
                  <c:v>22.299105263200001</c:v>
                </c:pt>
                <c:pt idx="6">
                  <c:v>22.8152105263</c:v>
                </c:pt>
                <c:pt idx="7">
                  <c:v>22.708736842099999</c:v>
                </c:pt>
                <c:pt idx="8">
                  <c:v>22.746210526300001</c:v>
                </c:pt>
                <c:pt idx="9">
                  <c:v>22.770368421099999</c:v>
                </c:pt>
                <c:pt idx="10">
                  <c:v>22.8238947368</c:v>
                </c:pt>
                <c:pt idx="11">
                  <c:v>22.396000000000001</c:v>
                </c:pt>
                <c:pt idx="12">
                  <c:v>22.267578947400001</c:v>
                </c:pt>
                <c:pt idx="13">
                  <c:v>21.9454210526</c:v>
                </c:pt>
                <c:pt idx="14">
                  <c:v>22.117578947399998</c:v>
                </c:pt>
                <c:pt idx="15">
                  <c:v>23.130842105300001</c:v>
                </c:pt>
                <c:pt idx="16">
                  <c:v>23.103000000000002</c:v>
                </c:pt>
                <c:pt idx="17">
                  <c:v>23.0405789474</c:v>
                </c:pt>
                <c:pt idx="18">
                  <c:v>22.4891578947</c:v>
                </c:pt>
                <c:pt idx="19">
                  <c:v>22.843105263199998</c:v>
                </c:pt>
                <c:pt idx="20">
                  <c:v>23.484052631600001</c:v>
                </c:pt>
                <c:pt idx="21">
                  <c:v>23.444947368400001</c:v>
                </c:pt>
                <c:pt idx="22">
                  <c:v>23.026631578899998</c:v>
                </c:pt>
                <c:pt idx="23">
                  <c:v>23.4382631579</c:v>
                </c:pt>
                <c:pt idx="24">
                  <c:v>23.316052631600002</c:v>
                </c:pt>
                <c:pt idx="25">
                  <c:v>23.801157894700001</c:v>
                </c:pt>
                <c:pt idx="26">
                  <c:v>24.4913157895</c:v>
                </c:pt>
                <c:pt idx="27">
                  <c:v>24.5308421053</c:v>
                </c:pt>
                <c:pt idx="28">
                  <c:v>24.984578947399999</c:v>
                </c:pt>
                <c:pt idx="29">
                  <c:v>24.991263157900001</c:v>
                </c:pt>
                <c:pt idx="30">
                  <c:v>25.0471578947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2006-2025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1"/>
                <c:pt idx="0">
                  <c:v>9.9176315789</c:v>
                </c:pt>
                <c:pt idx="1">
                  <c:v>10.098105263200001</c:v>
                </c:pt>
                <c:pt idx="2">
                  <c:v>10.8694210526</c:v>
                </c:pt>
                <c:pt idx="3">
                  <c:v>11.225263157900001</c:v>
                </c:pt>
                <c:pt idx="4">
                  <c:v>11.305</c:v>
                </c:pt>
                <c:pt idx="5">
                  <c:v>11.138684210499999</c:v>
                </c:pt>
                <c:pt idx="6">
                  <c:v>11.8992631579</c:v>
                </c:pt>
                <c:pt idx="7">
                  <c:v>12.599052631599999</c:v>
                </c:pt>
                <c:pt idx="8">
                  <c:v>12.6874210526</c:v>
                </c:pt>
                <c:pt idx="9">
                  <c:v>12.736631578900001</c:v>
                </c:pt>
                <c:pt idx="10">
                  <c:v>12.430684210500001</c:v>
                </c:pt>
                <c:pt idx="11">
                  <c:v>11.9824736842</c:v>
                </c:pt>
                <c:pt idx="12">
                  <c:v>12.0091052632</c:v>
                </c:pt>
                <c:pt idx="13">
                  <c:v>12.073947368400001</c:v>
                </c:pt>
                <c:pt idx="14">
                  <c:v>11.721052631599999</c:v>
                </c:pt>
                <c:pt idx="15">
                  <c:v>11.8145263158</c:v>
                </c:pt>
                <c:pt idx="16">
                  <c:v>12.238263157900001</c:v>
                </c:pt>
                <c:pt idx="17">
                  <c:v>12.4179473684</c:v>
                </c:pt>
                <c:pt idx="18">
                  <c:v>12.371210526300001</c:v>
                </c:pt>
                <c:pt idx="19">
                  <c:v>12.2491578947</c:v>
                </c:pt>
                <c:pt idx="20">
                  <c:v>12.7513684211</c:v>
                </c:pt>
                <c:pt idx="21">
                  <c:v>13.1185789474</c:v>
                </c:pt>
                <c:pt idx="22">
                  <c:v>12.8602105263</c:v>
                </c:pt>
                <c:pt idx="23">
                  <c:v>13.033789473700001</c:v>
                </c:pt>
                <c:pt idx="24">
                  <c:v>13.1251052632</c:v>
                </c:pt>
                <c:pt idx="25">
                  <c:v>13.3265789474</c:v>
                </c:pt>
                <c:pt idx="26">
                  <c:v>13.750473684199999</c:v>
                </c:pt>
                <c:pt idx="27">
                  <c:v>14.0434736842</c:v>
                </c:pt>
                <c:pt idx="28">
                  <c:v>13.9478947368</c:v>
                </c:pt>
                <c:pt idx="29">
                  <c:v>14.3822105263</c:v>
                </c:pt>
                <c:pt idx="30">
                  <c:v>14.5501578947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2026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1"/>
                <c:pt idx="0">
                  <c:v>23.439</c:v>
                </c:pt>
                <c:pt idx="1">
                  <c:v>21.042000000000002</c:v>
                </c:pt>
                <c:pt idx="2">
                  <c:v>20.754000000000001</c:v>
                </c:pt>
                <c:pt idx="3">
                  <c:v>20.789000000000001</c:v>
                </c:pt>
                <c:pt idx="4">
                  <c:v>20.484000000000002</c:v>
                </c:pt>
                <c:pt idx="5">
                  <c:v>20.858000000000001</c:v>
                </c:pt>
                <c:pt idx="6">
                  <c:v>20.734000000000002</c:v>
                </c:pt>
                <c:pt idx="7">
                  <c:v>20.613</c:v>
                </c:pt>
                <c:pt idx="8">
                  <c:v>19.904</c:v>
                </c:pt>
                <c:pt idx="9">
                  <c:v>21.001999999999999</c:v>
                </c:pt>
                <c:pt idx="10">
                  <c:v>22.327000000000002</c:v>
                </c:pt>
                <c:pt idx="11">
                  <c:v>21.312999999999999</c:v>
                </c:pt>
                <c:pt idx="12">
                  <c:v>21.977</c:v>
                </c:pt>
                <c:pt idx="13">
                  <c:v>22.216000000000001</c:v>
                </c:pt>
                <c:pt idx="14">
                  <c:v>19.440000000000001</c:v>
                </c:pt>
                <c:pt idx="15">
                  <c:v>20.681999999999999</c:v>
                </c:pt>
                <c:pt idx="16">
                  <c:v>21.696999999999999</c:v>
                </c:pt>
                <c:pt idx="17">
                  <c:v>22.565999999999999</c:v>
                </c:pt>
                <c:pt idx="18">
                  <c:v>25.846</c:v>
                </c:pt>
                <c:pt idx="19">
                  <c:v>27.331</c:v>
                </c:pt>
                <c:pt idx="20">
                  <c:v>30.285</c:v>
                </c:pt>
                <c:pt idx="21">
                  <c:v>31.094999999999999</c:v>
                </c:pt>
                <c:pt idx="22">
                  <c:v>29.943999999999999</c:v>
                </c:pt>
                <c:pt idx="23">
                  <c:v>30.355</c:v>
                </c:pt>
                <c:pt idx="24">
                  <c:v>30.588999999999999</c:v>
                </c:pt>
                <c:pt idx="25">
                  <c:v>31.245999999999999</c:v>
                </c:pt>
                <c:pt idx="26">
                  <c:v>32.198999999999998</c:v>
                </c:pt>
                <c:pt idx="27">
                  <c:v>32.292999999999999</c:v>
                </c:pt>
                <c:pt idx="28">
                  <c:v>31.411999999999999</c:v>
                </c:pt>
                <c:pt idx="29">
                  <c:v>29.917000000000002</c:v>
                </c:pt>
                <c:pt idx="30">
                  <c:v>30.097999999999999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2026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1"/>
                <c:pt idx="0">
                  <c:v>18.515999999999998</c:v>
                </c:pt>
                <c:pt idx="1">
                  <c:v>17.952000000000002</c:v>
                </c:pt>
                <c:pt idx="2">
                  <c:v>17.352</c:v>
                </c:pt>
                <c:pt idx="3">
                  <c:v>16.550999999999998</c:v>
                </c:pt>
                <c:pt idx="4">
                  <c:v>15.629</c:v>
                </c:pt>
                <c:pt idx="5">
                  <c:v>15.378</c:v>
                </c:pt>
                <c:pt idx="6">
                  <c:v>15.676</c:v>
                </c:pt>
                <c:pt idx="7">
                  <c:v>15.893000000000001</c:v>
                </c:pt>
                <c:pt idx="8">
                  <c:v>16.247</c:v>
                </c:pt>
                <c:pt idx="9">
                  <c:v>16.192</c:v>
                </c:pt>
                <c:pt idx="10">
                  <c:v>16.795000000000002</c:v>
                </c:pt>
                <c:pt idx="11">
                  <c:v>16.376999999999999</c:v>
                </c:pt>
                <c:pt idx="12">
                  <c:v>16.771999999999998</c:v>
                </c:pt>
                <c:pt idx="13">
                  <c:v>16.984000000000002</c:v>
                </c:pt>
                <c:pt idx="14">
                  <c:v>14.959</c:v>
                </c:pt>
                <c:pt idx="15">
                  <c:v>14.554</c:v>
                </c:pt>
                <c:pt idx="16">
                  <c:v>16.289000000000001</c:v>
                </c:pt>
                <c:pt idx="17">
                  <c:v>17.071999999999999</c:v>
                </c:pt>
                <c:pt idx="18">
                  <c:v>19.341999999999999</c:v>
                </c:pt>
                <c:pt idx="19">
                  <c:v>20.535</c:v>
                </c:pt>
                <c:pt idx="20">
                  <c:v>22.515000000000001</c:v>
                </c:pt>
                <c:pt idx="21">
                  <c:v>23.49</c:v>
                </c:pt>
                <c:pt idx="22">
                  <c:v>23.289000000000001</c:v>
                </c:pt>
                <c:pt idx="23">
                  <c:v>23.611000000000001</c:v>
                </c:pt>
                <c:pt idx="24">
                  <c:v>23.847999999999999</c:v>
                </c:pt>
                <c:pt idx="25">
                  <c:v>23.829000000000001</c:v>
                </c:pt>
                <c:pt idx="26">
                  <c:v>24.324999999999999</c:v>
                </c:pt>
                <c:pt idx="27">
                  <c:v>24.707000000000001</c:v>
                </c:pt>
                <c:pt idx="28">
                  <c:v>24.577000000000002</c:v>
                </c:pt>
                <c:pt idx="29">
                  <c:v>23.992999999999999</c:v>
                </c:pt>
                <c:pt idx="30">
                  <c:v>23.773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2026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1"/>
                <c:pt idx="0">
                  <c:v>13.593</c:v>
                </c:pt>
                <c:pt idx="1">
                  <c:v>14.862</c:v>
                </c:pt>
                <c:pt idx="2">
                  <c:v>13.95</c:v>
                </c:pt>
                <c:pt idx="3">
                  <c:v>12.313000000000001</c:v>
                </c:pt>
                <c:pt idx="4">
                  <c:v>10.775</c:v>
                </c:pt>
                <c:pt idx="5">
                  <c:v>9.8979999999999997</c:v>
                </c:pt>
                <c:pt idx="6">
                  <c:v>10.618</c:v>
                </c:pt>
                <c:pt idx="7">
                  <c:v>11.172000000000001</c:v>
                </c:pt>
                <c:pt idx="8">
                  <c:v>12.59</c:v>
                </c:pt>
                <c:pt idx="9">
                  <c:v>11.381</c:v>
                </c:pt>
                <c:pt idx="10">
                  <c:v>11.263</c:v>
                </c:pt>
                <c:pt idx="11">
                  <c:v>11.44</c:v>
                </c:pt>
                <c:pt idx="12">
                  <c:v>11.567</c:v>
                </c:pt>
                <c:pt idx="13">
                  <c:v>11.750999999999999</c:v>
                </c:pt>
                <c:pt idx="14">
                  <c:v>10.478999999999999</c:v>
                </c:pt>
                <c:pt idx="15">
                  <c:v>8.4260000000000002</c:v>
                </c:pt>
                <c:pt idx="16">
                  <c:v>10.88</c:v>
                </c:pt>
                <c:pt idx="17">
                  <c:v>11.579000000000001</c:v>
                </c:pt>
                <c:pt idx="18">
                  <c:v>12.837999999999999</c:v>
                </c:pt>
                <c:pt idx="19">
                  <c:v>13.739000000000001</c:v>
                </c:pt>
                <c:pt idx="20">
                  <c:v>14.744</c:v>
                </c:pt>
                <c:pt idx="21">
                  <c:v>15.884</c:v>
                </c:pt>
                <c:pt idx="22">
                  <c:v>16.634</c:v>
                </c:pt>
                <c:pt idx="23">
                  <c:v>16.867000000000001</c:v>
                </c:pt>
                <c:pt idx="24">
                  <c:v>17.106000000000002</c:v>
                </c:pt>
                <c:pt idx="25">
                  <c:v>16.413</c:v>
                </c:pt>
                <c:pt idx="26">
                  <c:v>16.451000000000001</c:v>
                </c:pt>
                <c:pt idx="27">
                  <c:v>17.120999999999999</c:v>
                </c:pt>
                <c:pt idx="28">
                  <c:v>17.742000000000001</c:v>
                </c:pt>
                <c:pt idx="29">
                  <c:v>18.068999999999999</c:v>
                </c:pt>
                <c:pt idx="30">
                  <c:v>17.449000000000002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1"/>
                <c:pt idx="0">
                  <c:v>17.757999999999999</c:v>
                </c:pt>
                <c:pt idx="1">
                  <c:v>17.408000000000001</c:v>
                </c:pt>
                <c:pt idx="2">
                  <c:v>18.09</c:v>
                </c:pt>
                <c:pt idx="3">
                  <c:v>17.401</c:v>
                </c:pt>
                <c:pt idx="4">
                  <c:v>16.324999999999999</c:v>
                </c:pt>
                <c:pt idx="5">
                  <c:v>14.366</c:v>
                </c:pt>
                <c:pt idx="6">
                  <c:v>14.926</c:v>
                </c:pt>
                <c:pt idx="7">
                  <c:v>15.455</c:v>
                </c:pt>
                <c:pt idx="8">
                  <c:v>15.43</c:v>
                </c:pt>
                <c:pt idx="9">
                  <c:v>16.103999999999999</c:v>
                </c:pt>
                <c:pt idx="10">
                  <c:v>16.138999999999999</c:v>
                </c:pt>
                <c:pt idx="11">
                  <c:v>15.84</c:v>
                </c:pt>
                <c:pt idx="12">
                  <c:v>16.268999999999998</c:v>
                </c:pt>
                <c:pt idx="13">
                  <c:v>16.742999999999999</c:v>
                </c:pt>
                <c:pt idx="14">
                  <c:v>16.797000000000001</c:v>
                </c:pt>
                <c:pt idx="15">
                  <c:v>18.033000000000001</c:v>
                </c:pt>
                <c:pt idx="16">
                  <c:v>18.734000000000002</c:v>
                </c:pt>
                <c:pt idx="17">
                  <c:v>19.782</c:v>
                </c:pt>
                <c:pt idx="18">
                  <c:v>18.555</c:v>
                </c:pt>
                <c:pt idx="19">
                  <c:v>19.161999999999999</c:v>
                </c:pt>
                <c:pt idx="20">
                  <c:v>19.263000000000002</c:v>
                </c:pt>
                <c:pt idx="21">
                  <c:v>18.600999999999999</c:v>
                </c:pt>
                <c:pt idx="22">
                  <c:v>17.667999999999999</c:v>
                </c:pt>
                <c:pt idx="23">
                  <c:v>18.489999999999998</c:v>
                </c:pt>
                <c:pt idx="24">
                  <c:v>19.815000000000001</c:v>
                </c:pt>
                <c:pt idx="25">
                  <c:v>20.742999999999999</c:v>
                </c:pt>
                <c:pt idx="26">
                  <c:v>21.125</c:v>
                </c:pt>
                <c:pt idx="27">
                  <c:v>22.256</c:v>
                </c:pt>
                <c:pt idx="28">
                  <c:v>23.943999999999999</c:v>
                </c:pt>
                <c:pt idx="29">
                  <c:v>24.594999999999999</c:v>
                </c:pt>
                <c:pt idx="30">
                  <c:v>24.27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18312.817936349998</c:v>
                </c:pt>
                <c:pt idx="1">
                  <c:v>18372.935849850001</c:v>
                </c:pt>
                <c:pt idx="2">
                  <c:v>21283.278658343999</c:v>
                </c:pt>
                <c:pt idx="3">
                  <c:v>20890.420749156001</c:v>
                </c:pt>
                <c:pt idx="4">
                  <c:v>18611.148493471999</c:v>
                </c:pt>
                <c:pt idx="5">
                  <c:v>19023.304535390002</c:v>
                </c:pt>
                <c:pt idx="6">
                  <c:v>18742.665156711999</c:v>
                </c:pt>
                <c:pt idx="7">
                  <c:v>20431.586273895999</c:v>
                </c:pt>
                <c:pt idx="8">
                  <c:v>21687.167320224002</c:v>
                </c:pt>
                <c:pt idx="9">
                  <c:v>19135.185415920001</c:v>
                </c:pt>
                <c:pt idx="10">
                  <c:v>20651.727257613999</c:v>
                </c:pt>
                <c:pt idx="11">
                  <c:v>17627.145771014999</c:v>
                </c:pt>
                <c:pt idx="12">
                  <c:v>18330.100526431001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18330.100526431001</c:v>
                </c:pt>
                <c:pt idx="1">
                  <c:v>20492.835001038002</c:v>
                </c:pt>
                <c:pt idx="2">
                  <c:v>21968.529572612999</c:v>
                </c:pt>
                <c:pt idx="3">
                  <c:v>20724.837856991999</c:v>
                </c:pt>
                <c:pt idx="4">
                  <c:v>19401.295827528</c:v>
                </c:pt>
                <c:pt idx="5">
                  <c:v>19140.049992086999</c:v>
                </c:pt>
                <c:pt idx="6">
                  <c:v>19888.335172487001</c:v>
                </c:pt>
                <c:pt idx="7">
                  <c:v>21472.835873579999</c:v>
                </c:pt>
                <c:pt idx="8">
                  <c:v>22808.189663665002</c:v>
                </c:pt>
                <c:pt idx="9">
                  <c:v>19471.838260722001</c:v>
                </c:pt>
                <c:pt idx="10">
                  <c:v>20199.255452275</c:v>
                </c:pt>
                <c:pt idx="11">
                  <c:v>17795.780642614998</c:v>
                </c:pt>
                <c:pt idx="12">
                  <c:v>18757.300704879999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C-4AB6-A78A-6CA0E378E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may-26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37946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8455284552844"/>
                      <c:h val="6.5993656330417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may-26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40070</c:v>
                </c:pt>
                <c:pt idx="3">
                  <c:v>41588</c:v>
                </c:pt>
                <c:pt idx="4">
                  <c:v>33694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1"/>
                <c:pt idx="0">
                  <c:v>517.04677007999999</c:v>
                </c:pt>
                <c:pt idx="1">
                  <c:v>530.17097591000004</c:v>
                </c:pt>
                <c:pt idx="2">
                  <c:v>512.48069644199995</c:v>
                </c:pt>
                <c:pt idx="3">
                  <c:v>608.85459532000004</c:v>
                </c:pt>
                <c:pt idx="4">
                  <c:v>621.923770784</c:v>
                </c:pt>
                <c:pt idx="5">
                  <c:v>621.823101952</c:v>
                </c:pt>
                <c:pt idx="6">
                  <c:v>628.59012328799997</c:v>
                </c:pt>
                <c:pt idx="7">
                  <c:v>634.41288490399995</c:v>
                </c:pt>
                <c:pt idx="8">
                  <c:v>573.05919047199995</c:v>
                </c:pt>
                <c:pt idx="9">
                  <c:v>523.48421687200005</c:v>
                </c:pt>
                <c:pt idx="10">
                  <c:v>613.14738365599999</c:v>
                </c:pt>
                <c:pt idx="11">
                  <c:v>636.12149806399998</c:v>
                </c:pt>
                <c:pt idx="12">
                  <c:v>635.49154862499995</c:v>
                </c:pt>
                <c:pt idx="13">
                  <c:v>630.58356634300003</c:v>
                </c:pt>
                <c:pt idx="14">
                  <c:v>631.68315884000003</c:v>
                </c:pt>
                <c:pt idx="15">
                  <c:v>550.92169695200005</c:v>
                </c:pt>
                <c:pt idx="16">
                  <c:v>517.05608090400005</c:v>
                </c:pt>
                <c:pt idx="17">
                  <c:v>611.10703980100004</c:v>
                </c:pt>
                <c:pt idx="18">
                  <c:v>625.379362775</c:v>
                </c:pt>
                <c:pt idx="19">
                  <c:v>631.00764030400001</c:v>
                </c:pt>
                <c:pt idx="20">
                  <c:v>635.07659195199994</c:v>
                </c:pt>
                <c:pt idx="21">
                  <c:v>636.09765351999999</c:v>
                </c:pt>
                <c:pt idx="22">
                  <c:v>568.92687089599997</c:v>
                </c:pt>
                <c:pt idx="23">
                  <c:v>531.13573518400005</c:v>
                </c:pt>
                <c:pt idx="24">
                  <c:v>635.23000455299996</c:v>
                </c:pt>
                <c:pt idx="25">
                  <c:v>661.71338543100001</c:v>
                </c:pt>
                <c:pt idx="26">
                  <c:v>673.57552036000004</c:v>
                </c:pt>
                <c:pt idx="27">
                  <c:v>685.26834396799995</c:v>
                </c:pt>
                <c:pt idx="28">
                  <c:v>687.82509613599996</c:v>
                </c:pt>
                <c:pt idx="29">
                  <c:v>613.50397950399997</c:v>
                </c:pt>
                <c:pt idx="30">
                  <c:v>573.10184108800001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1"/>
                <c:pt idx="0">
                  <c:v>25509.141872</c:v>
                </c:pt>
                <c:pt idx="1">
                  <c:v>26403.217927999998</c:v>
                </c:pt>
                <c:pt idx="2">
                  <c:v>26143.355039999999</c:v>
                </c:pt>
                <c:pt idx="3">
                  <c:v>30851.61</c:v>
                </c:pt>
                <c:pt idx="4">
                  <c:v>31106.28</c:v>
                </c:pt>
                <c:pt idx="5">
                  <c:v>31025.314999999999</c:v>
                </c:pt>
                <c:pt idx="6">
                  <c:v>30967.218000000001</c:v>
                </c:pt>
                <c:pt idx="7">
                  <c:v>30006.55</c:v>
                </c:pt>
                <c:pt idx="8">
                  <c:v>27153.148239999999</c:v>
                </c:pt>
                <c:pt idx="9">
                  <c:v>27114.063999999998</c:v>
                </c:pt>
                <c:pt idx="10">
                  <c:v>31271.981</c:v>
                </c:pt>
                <c:pt idx="11">
                  <c:v>31275.008999999998</c:v>
                </c:pt>
                <c:pt idx="12">
                  <c:v>31417.348000000002</c:v>
                </c:pt>
                <c:pt idx="13">
                  <c:v>31291.508000000002</c:v>
                </c:pt>
                <c:pt idx="14">
                  <c:v>29631.507000000001</c:v>
                </c:pt>
                <c:pt idx="15">
                  <c:v>26678.491999999998</c:v>
                </c:pt>
                <c:pt idx="16">
                  <c:v>26747.040000000001</c:v>
                </c:pt>
                <c:pt idx="17">
                  <c:v>31169.083999999999</c:v>
                </c:pt>
                <c:pt idx="18">
                  <c:v>31173.752504</c:v>
                </c:pt>
                <c:pt idx="19">
                  <c:v>31209.206999999999</c:v>
                </c:pt>
                <c:pt idx="20">
                  <c:v>31201.35</c:v>
                </c:pt>
                <c:pt idx="21">
                  <c:v>30341.561000000002</c:v>
                </c:pt>
                <c:pt idx="22">
                  <c:v>27277.112000000001</c:v>
                </c:pt>
                <c:pt idx="23">
                  <c:v>27545.77</c:v>
                </c:pt>
                <c:pt idx="24">
                  <c:v>31576.223999999998</c:v>
                </c:pt>
                <c:pt idx="25">
                  <c:v>32535.675999999999</c:v>
                </c:pt>
                <c:pt idx="26">
                  <c:v>32753.046999999999</c:v>
                </c:pt>
                <c:pt idx="27">
                  <c:v>33097.671000000002</c:v>
                </c:pt>
                <c:pt idx="28">
                  <c:v>32367.082200000001</c:v>
                </c:pt>
                <c:pt idx="29">
                  <c:v>29050.397000000001</c:v>
                </c:pt>
                <c:pt idx="30">
                  <c:v>29462.701000000001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0.74743</cdr:x>
      <cdr:y>0.76119</cdr:y>
    </cdr:from>
    <cdr:to>
      <cdr:x>0.90148</cdr:x>
      <cdr:y>0.852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1164" y="2218595"/>
          <a:ext cx="1084354" cy="264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2 julio (14:30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7 enero (20:47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28 mayo (20:20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 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 enero (20:57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28515625" style="14" customWidth="1"/>
    <col min="2" max="2" width="2.5703125" style="14" customWidth="1"/>
    <col min="3" max="3" width="16.42578125" style="14" customWidth="1"/>
    <col min="4" max="4" width="4.5703125" style="14" customWidth="1"/>
    <col min="5" max="5" width="95.5703125" style="14" customWidth="1"/>
    <col min="6" max="16384" width="11.42578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Mayo 2026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" customHeight="1">
      <c r="D11" s="22" t="s">
        <v>24</v>
      </c>
      <c r="E11" s="23" t="str">
        <f>'D4'!C7</f>
        <v xml:space="preserve">Evolución de la demanda peninsular </v>
      </c>
    </row>
    <row r="12" spans="1:15" ht="12.6" customHeight="1">
      <c r="D12" s="22" t="s">
        <v>24</v>
      </c>
      <c r="E12" s="23" t="str">
        <f>'D5'!B7</f>
        <v>Potencia instántanea máxima peninsular</v>
      </c>
    </row>
    <row r="13" spans="1:15" ht="12.6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209</v>
      </c>
    </row>
    <row r="2" spans="1:2">
      <c r="A2" t="s">
        <v>165</v>
      </c>
    </row>
    <row r="3" spans="1:2">
      <c r="A3" t="s">
        <v>205</v>
      </c>
    </row>
    <row r="4" spans="1:2">
      <c r="A4" t="s">
        <v>199</v>
      </c>
    </row>
    <row r="5" spans="1:2">
      <c r="A5" t="s">
        <v>202</v>
      </c>
    </row>
    <row r="6" spans="1:2">
      <c r="A6" t="s">
        <v>203</v>
      </c>
    </row>
    <row r="7" spans="1:2">
      <c r="A7" t="s">
        <v>207</v>
      </c>
    </row>
    <row r="8" spans="1:2">
      <c r="A8" t="s">
        <v>166</v>
      </c>
    </row>
    <row r="9" spans="1:2">
      <c r="A9" t="s">
        <v>208</v>
      </c>
    </row>
    <row r="10" spans="1:2">
      <c r="A10" t="s">
        <v>210</v>
      </c>
    </row>
    <row r="11" spans="1:2">
      <c r="A11" t="s">
        <v>201</v>
      </c>
    </row>
    <row r="12" spans="1:2">
      <c r="A12" t="s">
        <v>198</v>
      </c>
    </row>
    <row r="13" spans="1:2">
      <c r="A13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Mayo 2026</v>
      </c>
      <c r="L3" s="2"/>
    </row>
    <row r="4" spans="3:12" ht="20.100000000000001" customHeight="1">
      <c r="C4" s="26" t="s">
        <v>30</v>
      </c>
    </row>
    <row r="5" spans="3:12" ht="12.6" customHeight="1"/>
    <row r="7" spans="3:12" ht="12.75" customHeight="1">
      <c r="C7" s="132" t="s">
        <v>7</v>
      </c>
      <c r="E7" s="4"/>
      <c r="F7" s="134" t="str">
        <f>K3</f>
        <v>Mayo 2026</v>
      </c>
      <c r="G7" s="135"/>
      <c r="H7" s="135" t="s">
        <v>1</v>
      </c>
      <c r="I7" s="135"/>
      <c r="J7" s="135" t="s">
        <v>2</v>
      </c>
      <c r="K7" s="135"/>
    </row>
    <row r="8" spans="3:12">
      <c r="C8" s="132"/>
      <c r="E8" s="5"/>
      <c r="F8" s="39" t="s">
        <v>3</v>
      </c>
      <c r="G8" s="43" t="str">
        <f>CONCATENATE("% ",RIGHT(F7,2),"/",RIGHT(F7,2)-1)</f>
        <v>% 26/25</v>
      </c>
      <c r="H8" s="39" t="s">
        <v>3</v>
      </c>
      <c r="I8" s="42" t="str">
        <f>G8</f>
        <v>% 26/25</v>
      </c>
      <c r="J8" s="39" t="s">
        <v>3</v>
      </c>
      <c r="K8" s="42" t="str">
        <f>G8</f>
        <v>% 26/25</v>
      </c>
    </row>
    <row r="9" spans="3:12">
      <c r="C9" s="34"/>
      <c r="E9" s="27" t="s">
        <v>4</v>
      </c>
      <c r="F9" s="28">
        <f>VLOOKUP("Demanda transporte (b.c.)",Dat_01!A4:J29,2,FALSE)/1000</f>
        <v>18718.380763879999</v>
      </c>
      <c r="G9" s="44">
        <f>VLOOKUP("Demanda transporte (b.c.)",Dat_01!A4:J29,4,FALSE)*100</f>
        <v>2.1182657300000001</v>
      </c>
      <c r="H9" s="28">
        <f>VLOOKUP("Demanda transporte (b.c.)",Dat_01!A4:J29,5,FALSE)/1000</f>
        <v>98963.541928157007</v>
      </c>
      <c r="I9" s="44">
        <f>VLOOKUP("Demanda transporte (b.c.)",Dat_01!A4:J29,7,FALSE)*100</f>
        <v>1.57261088</v>
      </c>
      <c r="J9" s="28">
        <f>VLOOKUP("Demanda transporte (b.c.)",Dat_01!A4:J29,8,FALSE)/1000</f>
        <v>242052.261224482</v>
      </c>
      <c r="K9" s="44">
        <f>VLOOKUP("Demanda transporte (b.c.)",Dat_01!A4:J29,10,FALSE)*100</f>
        <v>3.09455189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-0.41799999999999998</v>
      </c>
      <c r="H12" s="40"/>
      <c r="I12" s="40">
        <f>Dat_01!H46*100</f>
        <v>-0.183</v>
      </c>
      <c r="J12" s="40"/>
      <c r="K12" s="40">
        <f>Dat_01!L46*100</f>
        <v>6.8000000000000005E-2</v>
      </c>
    </row>
    <row r="13" spans="3:12">
      <c r="E13" s="31" t="s">
        <v>26</v>
      </c>
      <c r="F13" s="30"/>
      <c r="G13" s="40">
        <f>Dat_01!E46*100</f>
        <v>1.5369999999999999</v>
      </c>
      <c r="H13" s="40"/>
      <c r="I13" s="40">
        <f>Dat_01!I46*100</f>
        <v>0.55300000000000005</v>
      </c>
      <c r="J13" s="40"/>
      <c r="K13" s="40">
        <f>Dat_01!M46*100</f>
        <v>1.147</v>
      </c>
    </row>
    <row r="14" spans="3:12">
      <c r="E14" s="32" t="s">
        <v>5</v>
      </c>
      <c r="F14" s="33"/>
      <c r="G14" s="41">
        <f>Dat_01!F46*100</f>
        <v>1.212</v>
      </c>
      <c r="H14" s="41"/>
      <c r="I14" s="41">
        <f>Dat_01!J46*100</f>
        <v>1.2729999999999999</v>
      </c>
      <c r="J14" s="41"/>
      <c r="K14" s="41">
        <f>Dat_01!N46*100</f>
        <v>1.909</v>
      </c>
    </row>
    <row r="15" spans="3:12">
      <c r="E15" s="136" t="s">
        <v>27</v>
      </c>
      <c r="F15" s="136"/>
      <c r="G15" s="136"/>
      <c r="H15" s="136"/>
      <c r="I15" s="136"/>
      <c r="J15" s="136"/>
      <c r="K15" s="136"/>
    </row>
    <row r="16" spans="3:12" ht="21.75" customHeight="1">
      <c r="E16" s="133" t="s">
        <v>28</v>
      </c>
      <c r="F16" s="133"/>
      <c r="G16" s="133"/>
      <c r="H16" s="133"/>
      <c r="I16" s="133"/>
      <c r="J16" s="133"/>
      <c r="K16" s="133"/>
    </row>
    <row r="17" spans="5:12">
      <c r="E17" s="119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Mayo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2" t="s">
        <v>97</v>
      </c>
      <c r="E7" s="9"/>
    </row>
    <row r="8" spans="3:11">
      <c r="C8" s="132"/>
      <c r="E8" s="9"/>
      <c r="I8" t="s">
        <v>75</v>
      </c>
    </row>
    <row r="9" spans="3:11">
      <c r="C9" s="132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6" t="s">
        <v>6</v>
      </c>
    </row>
    <row r="3" spans="3:5" ht="15" customHeight="1">
      <c r="E3" s="35" t="str">
        <f>Indice!E3</f>
        <v>Mayo 2026</v>
      </c>
    </row>
    <row r="4" spans="3:5" ht="20.100000000000001" customHeight="1">
      <c r="C4" s="26" t="s">
        <v>30</v>
      </c>
    </row>
    <row r="5" spans="3:5" ht="12.6" customHeight="1"/>
    <row r="6" spans="3:5" ht="12.75" customHeight="1"/>
    <row r="7" spans="3:5" ht="12.75" customHeight="1">
      <c r="C7" s="132" t="s">
        <v>16</v>
      </c>
      <c r="E7" s="9"/>
    </row>
    <row r="8" spans="3:5">
      <c r="C8" s="132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Mayo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2" t="s">
        <v>18</v>
      </c>
      <c r="E7" s="9"/>
    </row>
    <row r="8" spans="3:11">
      <c r="C8" s="132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7109375" style="11" customWidth="1"/>
    <col min="5" max="16384" width="11.42578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Mayo 2026</v>
      </c>
      <c r="E3" s="11"/>
    </row>
    <row r="4" spans="2:5" customFormat="1" ht="19.5" customHeight="1">
      <c r="B4" s="26" t="s">
        <v>30</v>
      </c>
      <c r="C4" s="3"/>
    </row>
    <row r="5" spans="2:5">
      <c r="B5" s="3"/>
    </row>
    <row r="7" spans="2:5" ht="12.75" customHeight="1">
      <c r="B7" s="132" t="s">
        <v>21</v>
      </c>
    </row>
    <row r="8" spans="2:5">
      <c r="B8" s="132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Mayo 2026</v>
      </c>
    </row>
    <row r="4" spans="3:27" ht="20.100000000000001" customHeight="1">
      <c r="C4" s="26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2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2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topLeftCell="A4" workbookViewId="0">
      <selection activeCell="B38" sqref="B38"/>
    </sheetView>
  </sheetViews>
  <sheetFormatPr baseColWidth="10" defaultColWidth="11.42578125" defaultRowHeight="11.25" customHeight="1"/>
  <cols>
    <col min="1" max="1" width="2.5703125" style="84" customWidth="1"/>
    <col min="2" max="2" width="16.5703125" style="84" customWidth="1"/>
    <col min="3" max="5" width="11.42578125" style="84"/>
    <col min="6" max="7" width="22.5703125" style="84" customWidth="1"/>
    <col min="8" max="16384" width="11.42578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Mayo 2026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mayo</v>
      </c>
      <c r="B5" s="83" t="s">
        <v>76</v>
      </c>
    </row>
    <row r="6" spans="1:16" ht="15">
      <c r="A6" s="85">
        <f>YEAR(B7)-1</f>
        <v>2025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01/05/2026</v>
      </c>
      <c r="C7" s="89">
        <f>Dat_01!B52</f>
        <v>23.439</v>
      </c>
      <c r="D7" s="89">
        <f>Dat_01!C52</f>
        <v>18.515999999999998</v>
      </c>
      <c r="E7" s="89">
        <f>Dat_01!D52</f>
        <v>13.593</v>
      </c>
      <c r="F7" s="89">
        <f>Dat_01!H52</f>
        <v>9.9176315789</v>
      </c>
      <c r="G7" s="89">
        <f>Dat_01!G52</f>
        <v>20.234736842099998</v>
      </c>
      <c r="H7" s="89">
        <f>Dat_01!E52</f>
        <v>17.757999999999999</v>
      </c>
    </row>
    <row r="8" spans="1:16" ht="11.25" customHeight="1">
      <c r="A8" s="82">
        <v>2</v>
      </c>
      <c r="B8" s="88" t="str">
        <f>Dat_01!A53</f>
        <v>02/05/2026</v>
      </c>
      <c r="C8" s="89">
        <f>Dat_01!B53</f>
        <v>21.042000000000002</v>
      </c>
      <c r="D8" s="89">
        <f>Dat_01!C53</f>
        <v>17.952000000000002</v>
      </c>
      <c r="E8" s="89">
        <f>Dat_01!D53</f>
        <v>14.862</v>
      </c>
      <c r="F8" s="89">
        <f>Dat_01!H53</f>
        <v>10.098105263200001</v>
      </c>
      <c r="G8" s="89">
        <f>Dat_01!G53</f>
        <v>21.0813157895</v>
      </c>
      <c r="H8" s="89">
        <f>Dat_01!E53</f>
        <v>17.408000000000001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03/05/2026</v>
      </c>
      <c r="C9" s="89">
        <f>Dat_01!B54</f>
        <v>20.754000000000001</v>
      </c>
      <c r="D9" s="89">
        <f>Dat_01!C54</f>
        <v>17.352</v>
      </c>
      <c r="E9" s="89">
        <f>Dat_01!D54</f>
        <v>13.95</v>
      </c>
      <c r="F9" s="89">
        <f>Dat_01!H54</f>
        <v>10.8694210526</v>
      </c>
      <c r="G9" s="89">
        <f>Dat_01!G54</f>
        <v>21.5395263158</v>
      </c>
      <c r="H9" s="89">
        <f>Dat_01!E54</f>
        <v>18.09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04/05/2026</v>
      </c>
      <c r="C10" s="89">
        <f>Dat_01!B55</f>
        <v>20.789000000000001</v>
      </c>
      <c r="D10" s="89">
        <f>Dat_01!C55</f>
        <v>16.550999999999998</v>
      </c>
      <c r="E10" s="89">
        <f>Dat_01!D55</f>
        <v>12.313000000000001</v>
      </c>
      <c r="F10" s="89">
        <f>Dat_01!H55</f>
        <v>11.225263157900001</v>
      </c>
      <c r="G10" s="89">
        <f>Dat_01!G55</f>
        <v>21.528315789499999</v>
      </c>
      <c r="H10" s="89">
        <f>Dat_01!E55</f>
        <v>17.401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05/05/2026</v>
      </c>
      <c r="C11" s="89">
        <f>Dat_01!B56</f>
        <v>20.484000000000002</v>
      </c>
      <c r="D11" s="89">
        <f>Dat_01!C56</f>
        <v>15.629</v>
      </c>
      <c r="E11" s="89">
        <f>Dat_01!D56</f>
        <v>10.775</v>
      </c>
      <c r="F11" s="89">
        <f>Dat_01!H56</f>
        <v>11.305</v>
      </c>
      <c r="G11" s="89">
        <f>Dat_01!G56</f>
        <v>21.650894736800002</v>
      </c>
      <c r="H11" s="89">
        <f>Dat_01!E56</f>
        <v>16.324999999999999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06/05/2026</v>
      </c>
      <c r="C12" s="89">
        <f>Dat_01!B57</f>
        <v>20.858000000000001</v>
      </c>
      <c r="D12" s="89">
        <f>Dat_01!C57</f>
        <v>15.378</v>
      </c>
      <c r="E12" s="89">
        <f>Dat_01!D57</f>
        <v>9.8979999999999997</v>
      </c>
      <c r="F12" s="89">
        <f>Dat_01!H57</f>
        <v>11.138684210499999</v>
      </c>
      <c r="G12" s="89">
        <f>Dat_01!G57</f>
        <v>22.299105263200001</v>
      </c>
      <c r="H12" s="89">
        <f>Dat_01!E57</f>
        <v>14.366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07/05/2026</v>
      </c>
      <c r="C13" s="89">
        <f>Dat_01!B58</f>
        <v>20.734000000000002</v>
      </c>
      <c r="D13" s="89">
        <f>Dat_01!C58</f>
        <v>15.676</v>
      </c>
      <c r="E13" s="89">
        <f>Dat_01!D58</f>
        <v>10.618</v>
      </c>
      <c r="F13" s="89">
        <f>Dat_01!H58</f>
        <v>11.8992631579</v>
      </c>
      <c r="G13" s="89">
        <f>Dat_01!G58</f>
        <v>22.8152105263</v>
      </c>
      <c r="H13" s="89">
        <f>Dat_01!E58</f>
        <v>14.926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08/05/2026</v>
      </c>
      <c r="C14" s="89">
        <f>Dat_01!B59</f>
        <v>20.613</v>
      </c>
      <c r="D14" s="89">
        <f>Dat_01!C59</f>
        <v>15.893000000000001</v>
      </c>
      <c r="E14" s="89">
        <f>Dat_01!D59</f>
        <v>11.172000000000001</v>
      </c>
      <c r="F14" s="89">
        <f>Dat_01!H59</f>
        <v>12.599052631599999</v>
      </c>
      <c r="G14" s="89">
        <f>Dat_01!G59</f>
        <v>22.708736842099999</v>
      </c>
      <c r="H14" s="89">
        <f>Dat_01!E59</f>
        <v>15.455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09/05/2026</v>
      </c>
      <c r="C15" s="89">
        <f>Dat_01!B60</f>
        <v>19.904</v>
      </c>
      <c r="D15" s="89">
        <f>Dat_01!C60</f>
        <v>16.247</v>
      </c>
      <c r="E15" s="89">
        <f>Dat_01!D60</f>
        <v>12.59</v>
      </c>
      <c r="F15" s="89">
        <f>Dat_01!H60</f>
        <v>12.6874210526</v>
      </c>
      <c r="G15" s="89">
        <f>Dat_01!G60</f>
        <v>22.746210526300001</v>
      </c>
      <c r="H15" s="89">
        <f>Dat_01!E60</f>
        <v>15.43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10/05/2026</v>
      </c>
      <c r="C16" s="89">
        <f>Dat_01!B61</f>
        <v>21.001999999999999</v>
      </c>
      <c r="D16" s="89">
        <f>Dat_01!C61</f>
        <v>16.192</v>
      </c>
      <c r="E16" s="89">
        <f>Dat_01!D61</f>
        <v>11.381</v>
      </c>
      <c r="F16" s="89">
        <f>Dat_01!H61</f>
        <v>12.736631578900001</v>
      </c>
      <c r="G16" s="89">
        <f>Dat_01!G61</f>
        <v>22.770368421099999</v>
      </c>
      <c r="H16" s="89">
        <f>Dat_01!E61</f>
        <v>16.103999999999999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11/05/2026</v>
      </c>
      <c r="C17" s="89">
        <f>Dat_01!B62</f>
        <v>22.327000000000002</v>
      </c>
      <c r="D17" s="89">
        <f>Dat_01!C62</f>
        <v>16.795000000000002</v>
      </c>
      <c r="E17" s="89">
        <f>Dat_01!D62</f>
        <v>11.263</v>
      </c>
      <c r="F17" s="89">
        <f>Dat_01!H62</f>
        <v>12.430684210500001</v>
      </c>
      <c r="G17" s="89">
        <f>Dat_01!G62</f>
        <v>22.8238947368</v>
      </c>
      <c r="H17" s="89">
        <f>Dat_01!E62</f>
        <v>16.138999999999999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12/05/2026</v>
      </c>
      <c r="C18" s="89">
        <f>Dat_01!B63</f>
        <v>21.312999999999999</v>
      </c>
      <c r="D18" s="89">
        <f>Dat_01!C63</f>
        <v>16.376999999999999</v>
      </c>
      <c r="E18" s="89">
        <f>Dat_01!D63</f>
        <v>11.44</v>
      </c>
      <c r="F18" s="89">
        <f>Dat_01!H63</f>
        <v>11.9824736842</v>
      </c>
      <c r="G18" s="89">
        <f>Dat_01!G63</f>
        <v>22.396000000000001</v>
      </c>
      <c r="H18" s="89">
        <f>Dat_01!E63</f>
        <v>15.84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13/05/2026</v>
      </c>
      <c r="C19" s="89">
        <f>Dat_01!B64</f>
        <v>21.977</v>
      </c>
      <c r="D19" s="89">
        <f>Dat_01!C64</f>
        <v>16.771999999999998</v>
      </c>
      <c r="E19" s="89">
        <f>Dat_01!D64</f>
        <v>11.567</v>
      </c>
      <c r="F19" s="89">
        <f>Dat_01!H64</f>
        <v>12.0091052632</v>
      </c>
      <c r="G19" s="89">
        <f>Dat_01!G64</f>
        <v>22.267578947400001</v>
      </c>
      <c r="H19" s="89">
        <f>Dat_01!E64</f>
        <v>16.268999999999998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14/05/2026</v>
      </c>
      <c r="C20" s="89">
        <f>Dat_01!B65</f>
        <v>22.216000000000001</v>
      </c>
      <c r="D20" s="89">
        <f>Dat_01!C65</f>
        <v>16.984000000000002</v>
      </c>
      <c r="E20" s="89">
        <f>Dat_01!D65</f>
        <v>11.750999999999999</v>
      </c>
      <c r="F20" s="89">
        <f>Dat_01!H65</f>
        <v>12.073947368400001</v>
      </c>
      <c r="G20" s="89">
        <f>Dat_01!G65</f>
        <v>21.9454210526</v>
      </c>
      <c r="H20" s="89">
        <f>Dat_01!E65</f>
        <v>16.742999999999999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15/05/2026</v>
      </c>
      <c r="C21" s="89">
        <f>Dat_01!B66</f>
        <v>19.440000000000001</v>
      </c>
      <c r="D21" s="89">
        <f>Dat_01!C66</f>
        <v>14.959</v>
      </c>
      <c r="E21" s="89">
        <f>Dat_01!D66</f>
        <v>10.478999999999999</v>
      </c>
      <c r="F21" s="89">
        <f>Dat_01!H66</f>
        <v>11.721052631599999</v>
      </c>
      <c r="G21" s="89">
        <f>Dat_01!G66</f>
        <v>22.117578947399998</v>
      </c>
      <c r="H21" s="89">
        <f>Dat_01!E66</f>
        <v>16.797000000000001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16/05/2026</v>
      </c>
      <c r="C22" s="89">
        <f>Dat_01!B67</f>
        <v>20.681999999999999</v>
      </c>
      <c r="D22" s="89">
        <f>Dat_01!C67</f>
        <v>14.554</v>
      </c>
      <c r="E22" s="89">
        <f>Dat_01!D67</f>
        <v>8.4260000000000002</v>
      </c>
      <c r="F22" s="89">
        <f>Dat_01!H67</f>
        <v>11.8145263158</v>
      </c>
      <c r="G22" s="89">
        <f>Dat_01!G67</f>
        <v>23.130842105300001</v>
      </c>
      <c r="H22" s="89">
        <f>Dat_01!E67</f>
        <v>18.033000000000001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17/05/2026</v>
      </c>
      <c r="C23" s="89">
        <f>Dat_01!B68</f>
        <v>21.696999999999999</v>
      </c>
      <c r="D23" s="89">
        <f>Dat_01!C68</f>
        <v>16.289000000000001</v>
      </c>
      <c r="E23" s="89">
        <f>Dat_01!D68</f>
        <v>10.88</v>
      </c>
      <c r="F23" s="89">
        <f>Dat_01!H68</f>
        <v>12.238263157900001</v>
      </c>
      <c r="G23" s="89">
        <f>Dat_01!G68</f>
        <v>23.103000000000002</v>
      </c>
      <c r="H23" s="89">
        <f>Dat_01!E68</f>
        <v>18.734000000000002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18/05/2026</v>
      </c>
      <c r="C24" s="89">
        <f>Dat_01!B69</f>
        <v>22.565999999999999</v>
      </c>
      <c r="D24" s="89">
        <f>Dat_01!C69</f>
        <v>17.071999999999999</v>
      </c>
      <c r="E24" s="89">
        <f>Dat_01!D69</f>
        <v>11.579000000000001</v>
      </c>
      <c r="F24" s="89">
        <f>Dat_01!H69</f>
        <v>12.4179473684</v>
      </c>
      <c r="G24" s="89">
        <f>Dat_01!G69</f>
        <v>23.0405789474</v>
      </c>
      <c r="H24" s="89">
        <f>Dat_01!E69</f>
        <v>19.782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19/05/2026</v>
      </c>
      <c r="C25" s="89">
        <f>Dat_01!B70</f>
        <v>25.846</v>
      </c>
      <c r="D25" s="89">
        <f>Dat_01!C70</f>
        <v>19.341999999999999</v>
      </c>
      <c r="E25" s="89">
        <f>Dat_01!D70</f>
        <v>12.837999999999999</v>
      </c>
      <c r="F25" s="89">
        <f>Dat_01!H70</f>
        <v>12.371210526300001</v>
      </c>
      <c r="G25" s="89">
        <f>Dat_01!G70</f>
        <v>22.4891578947</v>
      </c>
      <c r="H25" s="89">
        <f>Dat_01!E70</f>
        <v>18.555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20/05/2026</v>
      </c>
      <c r="C26" s="89">
        <f>Dat_01!B71</f>
        <v>27.331</v>
      </c>
      <c r="D26" s="89">
        <f>Dat_01!C71</f>
        <v>20.535</v>
      </c>
      <c r="E26" s="89">
        <f>Dat_01!D71</f>
        <v>13.739000000000001</v>
      </c>
      <c r="F26" s="89">
        <f>Dat_01!H71</f>
        <v>12.2491578947</v>
      </c>
      <c r="G26" s="89">
        <f>Dat_01!G71</f>
        <v>22.843105263199998</v>
      </c>
      <c r="H26" s="89">
        <f>Dat_01!E71</f>
        <v>19.161999999999999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21/05/2026</v>
      </c>
      <c r="C27" s="89">
        <f>Dat_01!B72</f>
        <v>30.285</v>
      </c>
      <c r="D27" s="89">
        <f>Dat_01!C72</f>
        <v>22.515000000000001</v>
      </c>
      <c r="E27" s="89">
        <f>Dat_01!D72</f>
        <v>14.744</v>
      </c>
      <c r="F27" s="89">
        <f>Dat_01!H72</f>
        <v>12.7513684211</v>
      </c>
      <c r="G27" s="89">
        <f>Dat_01!G72</f>
        <v>23.484052631600001</v>
      </c>
      <c r="H27" s="89">
        <f>Dat_01!E72</f>
        <v>19.263000000000002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22/05/2026</v>
      </c>
      <c r="C28" s="89">
        <f>Dat_01!B73</f>
        <v>31.094999999999999</v>
      </c>
      <c r="D28" s="89">
        <f>Dat_01!C73</f>
        <v>23.49</v>
      </c>
      <c r="E28" s="89">
        <f>Dat_01!D73</f>
        <v>15.884</v>
      </c>
      <c r="F28" s="89">
        <f>Dat_01!H73</f>
        <v>13.1185789474</v>
      </c>
      <c r="G28" s="89">
        <f>Dat_01!G73</f>
        <v>23.444947368400001</v>
      </c>
      <c r="H28" s="89">
        <f>Dat_01!E73</f>
        <v>18.600999999999999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23/05/2026</v>
      </c>
      <c r="C29" s="89">
        <f>Dat_01!B74</f>
        <v>29.943999999999999</v>
      </c>
      <c r="D29" s="89">
        <f>Dat_01!C74</f>
        <v>23.289000000000001</v>
      </c>
      <c r="E29" s="89">
        <f>Dat_01!D74</f>
        <v>16.634</v>
      </c>
      <c r="F29" s="89">
        <f>Dat_01!H74</f>
        <v>12.8602105263</v>
      </c>
      <c r="G29" s="89">
        <f>Dat_01!G74</f>
        <v>23.026631578899998</v>
      </c>
      <c r="H29" s="89">
        <f>Dat_01!E74</f>
        <v>17.667999999999999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24/05/2026</v>
      </c>
      <c r="C30" s="89">
        <f>Dat_01!B75</f>
        <v>30.355</v>
      </c>
      <c r="D30" s="89">
        <f>Dat_01!C75</f>
        <v>23.611000000000001</v>
      </c>
      <c r="E30" s="89">
        <f>Dat_01!D75</f>
        <v>16.867000000000001</v>
      </c>
      <c r="F30" s="89">
        <f>Dat_01!H75</f>
        <v>13.033789473700001</v>
      </c>
      <c r="G30" s="89">
        <f>Dat_01!G75</f>
        <v>23.4382631579</v>
      </c>
      <c r="H30" s="89">
        <f>Dat_01!E75</f>
        <v>18.489999999999998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25/05/2026</v>
      </c>
      <c r="C31" s="89">
        <f>Dat_01!B76</f>
        <v>30.588999999999999</v>
      </c>
      <c r="D31" s="89">
        <f>Dat_01!C76</f>
        <v>23.847999999999999</v>
      </c>
      <c r="E31" s="89">
        <f>Dat_01!D76</f>
        <v>17.106000000000002</v>
      </c>
      <c r="F31" s="89">
        <f>Dat_01!H76</f>
        <v>13.1251052632</v>
      </c>
      <c r="G31" s="89">
        <f>Dat_01!G76</f>
        <v>23.316052631600002</v>
      </c>
      <c r="H31" s="89">
        <f>Dat_01!E76</f>
        <v>19.815000000000001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26/05/2026</v>
      </c>
      <c r="C32" s="89">
        <f>Dat_01!B77</f>
        <v>31.245999999999999</v>
      </c>
      <c r="D32" s="89">
        <f>Dat_01!C77</f>
        <v>23.829000000000001</v>
      </c>
      <c r="E32" s="89">
        <f>Dat_01!D77</f>
        <v>16.413</v>
      </c>
      <c r="F32" s="89">
        <f>Dat_01!H77</f>
        <v>13.3265789474</v>
      </c>
      <c r="G32" s="89">
        <f>Dat_01!G77</f>
        <v>23.801157894700001</v>
      </c>
      <c r="H32" s="89">
        <f>Dat_01!E77</f>
        <v>20.742999999999999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27/05/2026</v>
      </c>
      <c r="C33" s="89">
        <f>Dat_01!B78</f>
        <v>32.198999999999998</v>
      </c>
      <c r="D33" s="89">
        <f>Dat_01!C78</f>
        <v>24.324999999999999</v>
      </c>
      <c r="E33" s="89">
        <f>Dat_01!D78</f>
        <v>16.451000000000001</v>
      </c>
      <c r="F33" s="89">
        <f>Dat_01!H78</f>
        <v>13.750473684199999</v>
      </c>
      <c r="G33" s="89">
        <f>Dat_01!G78</f>
        <v>24.4913157895</v>
      </c>
      <c r="H33" s="89">
        <f>Dat_01!E78</f>
        <v>21.125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28/05/2026</v>
      </c>
      <c r="C34" s="89">
        <f>Dat_01!B79</f>
        <v>32.292999999999999</v>
      </c>
      <c r="D34" s="89">
        <f>Dat_01!C79</f>
        <v>24.707000000000001</v>
      </c>
      <c r="E34" s="89">
        <f>Dat_01!D79</f>
        <v>17.120999999999999</v>
      </c>
      <c r="F34" s="89">
        <f>Dat_01!H79</f>
        <v>14.0434736842</v>
      </c>
      <c r="G34" s="89">
        <f>Dat_01!G79</f>
        <v>24.5308421053</v>
      </c>
      <c r="H34" s="89">
        <f>Dat_01!E79</f>
        <v>22.256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 t="str">
        <f>Dat_01!A80</f>
        <v>29/05/2026</v>
      </c>
      <c r="C35" s="89">
        <f>Dat_01!B80</f>
        <v>31.411999999999999</v>
      </c>
      <c r="D35" s="89">
        <f>Dat_01!C80</f>
        <v>24.577000000000002</v>
      </c>
      <c r="E35" s="89">
        <f>Dat_01!D80</f>
        <v>17.742000000000001</v>
      </c>
      <c r="F35" s="89">
        <f>Dat_01!H80</f>
        <v>13.9478947368</v>
      </c>
      <c r="G35" s="89">
        <f>Dat_01!G80</f>
        <v>24.984578947399999</v>
      </c>
      <c r="H35" s="89">
        <f>Dat_01!E80</f>
        <v>23.943999999999999</v>
      </c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 t="str">
        <f>Dat_01!A81</f>
        <v>30/05/2026</v>
      </c>
      <c r="C36" s="89">
        <f>Dat_01!B81</f>
        <v>29.917000000000002</v>
      </c>
      <c r="D36" s="89">
        <f>Dat_01!C81</f>
        <v>23.992999999999999</v>
      </c>
      <c r="E36" s="89">
        <f>Dat_01!D81</f>
        <v>18.068999999999999</v>
      </c>
      <c r="F36" s="89">
        <f>Dat_01!H81</f>
        <v>14.3822105263</v>
      </c>
      <c r="G36" s="89">
        <f>Dat_01!G81</f>
        <v>24.991263157900001</v>
      </c>
      <c r="H36" s="89">
        <f>Dat_01!E81</f>
        <v>24.594999999999999</v>
      </c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 t="str">
        <f>Dat_01!A82</f>
        <v>31/05/2026</v>
      </c>
      <c r="C37" s="89">
        <f>Dat_01!B82</f>
        <v>30.097999999999999</v>
      </c>
      <c r="D37" s="89">
        <f>Dat_01!C82</f>
        <v>23.773</v>
      </c>
      <c r="E37" s="89">
        <f>Dat_01!D82</f>
        <v>17.449000000000002</v>
      </c>
      <c r="F37" s="89">
        <f>Dat_01!H82</f>
        <v>14.5501578947</v>
      </c>
      <c r="G37" s="89">
        <f>Dat_01!G82</f>
        <v>25.0471578947</v>
      </c>
      <c r="H37" s="89">
        <f>Dat_01!E82</f>
        <v>24.27</v>
      </c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24.982161290322576</v>
      </c>
      <c r="D38" s="91">
        <f t="shared" si="0"/>
        <v>19.258774193548394</v>
      </c>
      <c r="E38" s="91">
        <f t="shared" si="0"/>
        <v>13.535290322580646</v>
      </c>
      <c r="F38" s="91">
        <f t="shared" si="0"/>
        <v>12.408860780980648</v>
      </c>
      <c r="G38" s="91">
        <f t="shared" si="0"/>
        <v>22.906059422754844</v>
      </c>
      <c r="H38" s="91">
        <f t="shared" si="0"/>
        <v>18.389903225806453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20890.420749156001</v>
      </c>
    </row>
    <row r="43" spans="1:16" ht="11.25" customHeight="1">
      <c r="A43" s="93" t="s">
        <v>86</v>
      </c>
      <c r="B43" s="88">
        <v>42643</v>
      </c>
      <c r="C43" s="94">
        <f>Dat_01!B95</f>
        <v>18611.148493471999</v>
      </c>
    </row>
    <row r="44" spans="1:16" ht="11.25" customHeight="1">
      <c r="A44" s="93" t="s">
        <v>87</v>
      </c>
      <c r="B44" s="88">
        <v>42674</v>
      </c>
      <c r="C44" s="94">
        <f>Dat_01!B96</f>
        <v>19023.304535390002</v>
      </c>
    </row>
    <row r="45" spans="1:16" ht="11.25" customHeight="1">
      <c r="A45" s="93" t="s">
        <v>88</v>
      </c>
      <c r="B45" s="88">
        <v>42704</v>
      </c>
      <c r="C45" s="94">
        <f>Dat_01!B97</f>
        <v>18742.665156711999</v>
      </c>
    </row>
    <row r="46" spans="1:16" ht="11.25" customHeight="1">
      <c r="A46" s="93" t="s">
        <v>89</v>
      </c>
      <c r="B46" s="88">
        <v>42735</v>
      </c>
      <c r="C46" s="94">
        <f>Dat_01!B98</f>
        <v>20431.586273895999</v>
      </c>
    </row>
    <row r="47" spans="1:16" ht="11.25" customHeight="1">
      <c r="A47" s="93" t="s">
        <v>90</v>
      </c>
      <c r="B47" s="88">
        <v>42766</v>
      </c>
      <c r="C47" s="94">
        <f>Dat_01!B99</f>
        <v>21687.167320224002</v>
      </c>
    </row>
    <row r="48" spans="1:16" ht="11.25" customHeight="1">
      <c r="A48" s="93" t="s">
        <v>91</v>
      </c>
      <c r="B48" s="88">
        <v>42794</v>
      </c>
      <c r="C48" s="94">
        <f>Dat_01!B100</f>
        <v>19135.185415920001</v>
      </c>
    </row>
    <row r="49" spans="1:3" ht="11.25" customHeight="1">
      <c r="A49" s="93" t="s">
        <v>92</v>
      </c>
      <c r="B49" s="88">
        <v>42825</v>
      </c>
      <c r="C49" s="94">
        <f>Dat_01!B101</f>
        <v>20651.727257613999</v>
      </c>
    </row>
    <row r="50" spans="1:3" ht="11.25" customHeight="1">
      <c r="A50" s="93" t="s">
        <v>93</v>
      </c>
      <c r="B50" s="88">
        <v>42855</v>
      </c>
      <c r="C50" s="94">
        <f>Dat_01!B102</f>
        <v>17627.145771014999</v>
      </c>
    </row>
    <row r="51" spans="1:3" ht="11.25" customHeight="1">
      <c r="A51" s="93" t="s">
        <v>86</v>
      </c>
      <c r="B51" s="88">
        <v>42886</v>
      </c>
      <c r="C51" s="94">
        <f>Dat_01!B103</f>
        <v>18330.100526431001</v>
      </c>
    </row>
    <row r="52" spans="1:3" ht="11.25" customHeight="1">
      <c r="A52" s="93" t="s">
        <v>93</v>
      </c>
      <c r="B52" s="88">
        <v>42916</v>
      </c>
      <c r="C52" s="94">
        <f>Dat_01!B104</f>
        <v>20492.835001038002</v>
      </c>
    </row>
    <row r="53" spans="1:3" ht="11.25" customHeight="1">
      <c r="A53" s="93" t="s">
        <v>85</v>
      </c>
      <c r="B53" s="88">
        <v>42947</v>
      </c>
      <c r="C53" s="94">
        <f>Dat_01!B105</f>
        <v>21968.529572612999</v>
      </c>
    </row>
    <row r="54" spans="1:3" ht="11.25" customHeight="1">
      <c r="A54" s="93" t="s">
        <v>85</v>
      </c>
      <c r="B54" s="88">
        <v>42978</v>
      </c>
      <c r="C54" s="94">
        <f>Dat_01!B106</f>
        <v>20724.837856991999</v>
      </c>
    </row>
    <row r="55" spans="1:3" ht="11.25" customHeight="1">
      <c r="A55" s="93" t="s">
        <v>86</v>
      </c>
      <c r="B55" s="88">
        <v>43008</v>
      </c>
      <c r="C55" s="94">
        <f>Dat_01!B107</f>
        <v>19401.295827528</v>
      </c>
    </row>
    <row r="56" spans="1:3" ht="11.25" customHeight="1">
      <c r="A56" s="93" t="s">
        <v>87</v>
      </c>
      <c r="B56" s="88">
        <v>43039</v>
      </c>
      <c r="C56" s="94">
        <f>Dat_01!B108</f>
        <v>19140.049992086999</v>
      </c>
    </row>
    <row r="57" spans="1:3" ht="11.25" customHeight="1">
      <c r="A57" s="93" t="s">
        <v>88</v>
      </c>
      <c r="B57" s="88">
        <v>43069</v>
      </c>
      <c r="C57" s="94">
        <f>Dat_01!B109</f>
        <v>19888.335172487001</v>
      </c>
    </row>
    <row r="58" spans="1:3" ht="11.25" customHeight="1">
      <c r="A58" s="93" t="s">
        <v>89</v>
      </c>
      <c r="B58" s="88">
        <v>43100</v>
      </c>
      <c r="C58" s="94">
        <f>Dat_01!B110</f>
        <v>21472.835873579999</v>
      </c>
    </row>
    <row r="59" spans="1:3" ht="11.25" customHeight="1">
      <c r="A59" s="93" t="s">
        <v>90</v>
      </c>
      <c r="B59" s="88">
        <v>43131</v>
      </c>
      <c r="C59" s="94">
        <f>Dat_01!B111</f>
        <v>22808.189663665002</v>
      </c>
    </row>
    <row r="60" spans="1:3" ht="11.25" customHeight="1">
      <c r="A60" s="93" t="s">
        <v>91</v>
      </c>
      <c r="B60" s="88">
        <v>43159</v>
      </c>
      <c r="C60" s="94">
        <f>Dat_01!B112</f>
        <v>19471.838260722001</v>
      </c>
    </row>
    <row r="61" spans="1:3" ht="11.25" customHeight="1">
      <c r="A61" s="93" t="s">
        <v>92</v>
      </c>
      <c r="B61" s="88">
        <v>43190</v>
      </c>
      <c r="C61" s="94">
        <f>Dat_01!B113</f>
        <v>20199.255452275</v>
      </c>
    </row>
    <row r="62" spans="1:3" ht="11.25" customHeight="1">
      <c r="A62" s="93" t="s">
        <v>93</v>
      </c>
      <c r="B62" s="88">
        <v>43220</v>
      </c>
      <c r="C62" s="94">
        <f>Dat_01!B114</f>
        <v>17795.780642614998</v>
      </c>
    </row>
    <row r="63" spans="1:3" ht="11.25" customHeight="1">
      <c r="A63" s="93" t="s">
        <v>86</v>
      </c>
      <c r="B63" s="88">
        <v>43251</v>
      </c>
      <c r="C63" s="94">
        <f>Dat_01!B115</f>
        <v>18757.300704879999</v>
      </c>
    </row>
    <row r="64" spans="1:3" ht="11.25" customHeight="1">
      <c r="A64" s="93" t="s">
        <v>93</v>
      </c>
      <c r="B64" s="88">
        <v>43281</v>
      </c>
      <c r="C64" s="94">
        <f>Dat_01!B116</f>
        <v>5829.9547000000002</v>
      </c>
    </row>
    <row r="65" spans="1:4" ht="11.25" customHeight="1">
      <c r="A65" s="93" t="s">
        <v>85</v>
      </c>
      <c r="B65" s="88">
        <v>43312</v>
      </c>
      <c r="C65" s="94">
        <f>Dat_01!B117</f>
        <v>0</v>
      </c>
    </row>
    <row r="66" spans="1:4" ht="11.25" customHeight="1">
      <c r="A66" s="93" t="s">
        <v>85</v>
      </c>
      <c r="B66" s="95">
        <v>43343</v>
      </c>
      <c r="C66" s="96">
        <f>Dat_01!B118</f>
        <v>0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01/05/2026</v>
      </c>
      <c r="C70" s="94">
        <f>Dat_01!B129</f>
        <v>25509.141872</v>
      </c>
      <c r="D70" s="94">
        <f>Dat_01!D129</f>
        <v>517.04677007999999</v>
      </c>
    </row>
    <row r="71" spans="1:4" ht="11.25" customHeight="1">
      <c r="A71" s="82">
        <v>2</v>
      </c>
      <c r="B71" s="88" t="str">
        <f>Dat_01!A130</f>
        <v>02/05/2026</v>
      </c>
      <c r="C71" s="94">
        <f>Dat_01!B130</f>
        <v>26403.217927999998</v>
      </c>
      <c r="D71" s="94">
        <f>Dat_01!D130</f>
        <v>530.17097591000004</v>
      </c>
    </row>
    <row r="72" spans="1:4" ht="11.25" customHeight="1">
      <c r="A72" s="82">
        <v>3</v>
      </c>
      <c r="B72" s="88" t="str">
        <f>Dat_01!A131</f>
        <v>03/05/2026</v>
      </c>
      <c r="C72" s="94">
        <f>Dat_01!B131</f>
        <v>26143.355039999999</v>
      </c>
      <c r="D72" s="94">
        <f>Dat_01!D131</f>
        <v>512.48069644199995</v>
      </c>
    </row>
    <row r="73" spans="1:4" ht="11.25" customHeight="1">
      <c r="A73" s="82">
        <v>4</v>
      </c>
      <c r="B73" s="88" t="str">
        <f>Dat_01!A132</f>
        <v>04/05/2026</v>
      </c>
      <c r="C73" s="94">
        <f>Dat_01!B132</f>
        <v>30851.61</v>
      </c>
      <c r="D73" s="94">
        <f>Dat_01!D132</f>
        <v>608.85459532000004</v>
      </c>
    </row>
    <row r="74" spans="1:4" ht="11.25" customHeight="1">
      <c r="A74" s="82">
        <v>5</v>
      </c>
      <c r="B74" s="88" t="str">
        <f>Dat_01!A133</f>
        <v>05/05/2026</v>
      </c>
      <c r="C74" s="94">
        <f>Dat_01!B133</f>
        <v>31106.28</v>
      </c>
      <c r="D74" s="94">
        <f>Dat_01!D133</f>
        <v>621.923770784</v>
      </c>
    </row>
    <row r="75" spans="1:4" ht="11.25" customHeight="1">
      <c r="A75" s="82">
        <v>6</v>
      </c>
      <c r="B75" s="88" t="str">
        <f>Dat_01!A134</f>
        <v>06/05/2026</v>
      </c>
      <c r="C75" s="94">
        <f>Dat_01!B134</f>
        <v>31025.314999999999</v>
      </c>
      <c r="D75" s="94">
        <f>Dat_01!D134</f>
        <v>621.823101952</v>
      </c>
    </row>
    <row r="76" spans="1:4" ht="11.25" customHeight="1">
      <c r="A76" s="82">
        <v>7</v>
      </c>
      <c r="B76" s="88" t="str">
        <f>Dat_01!A135</f>
        <v>07/05/2026</v>
      </c>
      <c r="C76" s="94">
        <f>Dat_01!B135</f>
        <v>30967.218000000001</v>
      </c>
      <c r="D76" s="94">
        <f>Dat_01!D135</f>
        <v>628.59012328799997</v>
      </c>
    </row>
    <row r="77" spans="1:4" ht="11.25" customHeight="1">
      <c r="A77" s="82">
        <v>8</v>
      </c>
      <c r="B77" s="88" t="str">
        <f>Dat_01!A136</f>
        <v>08/05/2026</v>
      </c>
      <c r="C77" s="94">
        <f>Dat_01!B136</f>
        <v>30006.55</v>
      </c>
      <c r="D77" s="94">
        <f>Dat_01!D136</f>
        <v>634.41288490399995</v>
      </c>
    </row>
    <row r="78" spans="1:4" ht="11.25" customHeight="1">
      <c r="A78" s="82">
        <v>9</v>
      </c>
      <c r="B78" s="88" t="str">
        <f>Dat_01!A137</f>
        <v>09/05/2026</v>
      </c>
      <c r="C78" s="94">
        <f>Dat_01!B137</f>
        <v>27153.148239999999</v>
      </c>
      <c r="D78" s="94">
        <f>Dat_01!D137</f>
        <v>573.05919047199995</v>
      </c>
    </row>
    <row r="79" spans="1:4" ht="11.25" customHeight="1">
      <c r="A79" s="82">
        <v>10</v>
      </c>
      <c r="B79" s="88" t="str">
        <f>Dat_01!A138</f>
        <v>10/05/2026</v>
      </c>
      <c r="C79" s="94">
        <f>Dat_01!B138</f>
        <v>27114.063999999998</v>
      </c>
      <c r="D79" s="94">
        <f>Dat_01!D138</f>
        <v>523.48421687200005</v>
      </c>
    </row>
    <row r="80" spans="1:4" ht="11.25" customHeight="1">
      <c r="A80" s="82">
        <v>11</v>
      </c>
      <c r="B80" s="88" t="str">
        <f>Dat_01!A139</f>
        <v>11/05/2026</v>
      </c>
      <c r="C80" s="94">
        <f>Dat_01!B139</f>
        <v>31271.981</v>
      </c>
      <c r="D80" s="94">
        <f>Dat_01!D139</f>
        <v>613.14738365599999</v>
      </c>
    </row>
    <row r="81" spans="1:4" ht="11.25" customHeight="1">
      <c r="A81" s="82">
        <v>12</v>
      </c>
      <c r="B81" s="88" t="str">
        <f>Dat_01!A140</f>
        <v>12/05/2026</v>
      </c>
      <c r="C81" s="94">
        <f>Dat_01!B140</f>
        <v>31275.008999999998</v>
      </c>
      <c r="D81" s="94">
        <f>Dat_01!D140</f>
        <v>636.12149806399998</v>
      </c>
    </row>
    <row r="82" spans="1:4" ht="11.25" customHeight="1">
      <c r="A82" s="82">
        <v>13</v>
      </c>
      <c r="B82" s="88" t="str">
        <f>Dat_01!A141</f>
        <v>13/05/2026</v>
      </c>
      <c r="C82" s="94">
        <f>Dat_01!B141</f>
        <v>31417.348000000002</v>
      </c>
      <c r="D82" s="94">
        <f>Dat_01!D141</f>
        <v>635.49154862499995</v>
      </c>
    </row>
    <row r="83" spans="1:4" ht="11.25" customHeight="1">
      <c r="A83" s="82">
        <v>14</v>
      </c>
      <c r="B83" s="88" t="str">
        <f>Dat_01!A142</f>
        <v>14/05/2026</v>
      </c>
      <c r="C83" s="94">
        <f>Dat_01!B142</f>
        <v>31291.508000000002</v>
      </c>
      <c r="D83" s="94">
        <f>Dat_01!D142</f>
        <v>630.58356634300003</v>
      </c>
    </row>
    <row r="84" spans="1:4" ht="11.25" customHeight="1">
      <c r="A84" s="82">
        <v>15</v>
      </c>
      <c r="B84" s="88" t="str">
        <f>Dat_01!A143</f>
        <v>15/05/2026</v>
      </c>
      <c r="C84" s="94">
        <f>Dat_01!B143</f>
        <v>29631.507000000001</v>
      </c>
      <c r="D84" s="94">
        <f>Dat_01!D143</f>
        <v>631.68315884000003</v>
      </c>
    </row>
    <row r="85" spans="1:4" ht="11.25" customHeight="1">
      <c r="A85" s="82">
        <v>16</v>
      </c>
      <c r="B85" s="88" t="str">
        <f>Dat_01!A144</f>
        <v>16/05/2026</v>
      </c>
      <c r="C85" s="94">
        <f>Dat_01!B144</f>
        <v>26678.491999999998</v>
      </c>
      <c r="D85" s="94">
        <f>Dat_01!D144</f>
        <v>550.92169695200005</v>
      </c>
    </row>
    <row r="86" spans="1:4" ht="11.25" customHeight="1">
      <c r="A86" s="82">
        <v>17</v>
      </c>
      <c r="B86" s="88" t="str">
        <f>Dat_01!A145</f>
        <v>17/05/2026</v>
      </c>
      <c r="C86" s="94">
        <f>Dat_01!B145</f>
        <v>26747.040000000001</v>
      </c>
      <c r="D86" s="94">
        <f>Dat_01!D145</f>
        <v>517.05608090400005</v>
      </c>
    </row>
    <row r="87" spans="1:4" ht="11.25" customHeight="1">
      <c r="A87" s="82">
        <v>18</v>
      </c>
      <c r="B87" s="88" t="str">
        <f>Dat_01!A146</f>
        <v>18/05/2026</v>
      </c>
      <c r="C87" s="94">
        <f>Dat_01!B146</f>
        <v>31169.083999999999</v>
      </c>
      <c r="D87" s="94">
        <f>Dat_01!D146</f>
        <v>611.10703980100004</v>
      </c>
    </row>
    <row r="88" spans="1:4" ht="11.25" customHeight="1">
      <c r="A88" s="82">
        <v>19</v>
      </c>
      <c r="B88" s="88" t="str">
        <f>Dat_01!A147</f>
        <v>19/05/2026</v>
      </c>
      <c r="C88" s="94">
        <f>Dat_01!B147</f>
        <v>31173.752504</v>
      </c>
      <c r="D88" s="94">
        <f>Dat_01!D147</f>
        <v>625.379362775</v>
      </c>
    </row>
    <row r="89" spans="1:4" ht="11.25" customHeight="1">
      <c r="A89" s="82">
        <v>20</v>
      </c>
      <c r="B89" s="88" t="str">
        <f>Dat_01!A148</f>
        <v>20/05/2026</v>
      </c>
      <c r="C89" s="94">
        <f>Dat_01!B148</f>
        <v>31209.206999999999</v>
      </c>
      <c r="D89" s="94">
        <f>Dat_01!D148</f>
        <v>631.00764030400001</v>
      </c>
    </row>
    <row r="90" spans="1:4" ht="11.25" customHeight="1">
      <c r="A90" s="82">
        <v>21</v>
      </c>
      <c r="B90" s="88" t="str">
        <f>Dat_01!A149</f>
        <v>21/05/2026</v>
      </c>
      <c r="C90" s="94">
        <f>Dat_01!B149</f>
        <v>31201.35</v>
      </c>
      <c r="D90" s="94">
        <f>Dat_01!D149</f>
        <v>635.07659195199994</v>
      </c>
    </row>
    <row r="91" spans="1:4" ht="11.25" customHeight="1">
      <c r="A91" s="82">
        <v>22</v>
      </c>
      <c r="B91" s="88" t="str">
        <f>Dat_01!A150</f>
        <v>22/05/2026</v>
      </c>
      <c r="C91" s="94">
        <f>Dat_01!B150</f>
        <v>30341.561000000002</v>
      </c>
      <c r="D91" s="94">
        <f>Dat_01!D150</f>
        <v>636.09765351999999</v>
      </c>
    </row>
    <row r="92" spans="1:4" ht="11.25" customHeight="1">
      <c r="A92" s="82">
        <v>23</v>
      </c>
      <c r="B92" s="88" t="str">
        <f>Dat_01!A151</f>
        <v>23/05/2026</v>
      </c>
      <c r="C92" s="94">
        <f>Dat_01!B151</f>
        <v>27277.112000000001</v>
      </c>
      <c r="D92" s="94">
        <f>Dat_01!D151</f>
        <v>568.92687089599997</v>
      </c>
    </row>
    <row r="93" spans="1:4" ht="11.25" customHeight="1">
      <c r="A93" s="82">
        <v>24</v>
      </c>
      <c r="B93" s="88" t="str">
        <f>Dat_01!A152</f>
        <v>24/05/2026</v>
      </c>
      <c r="C93" s="94">
        <f>Dat_01!B152</f>
        <v>27545.77</v>
      </c>
      <c r="D93" s="94">
        <f>Dat_01!D152</f>
        <v>531.13573518400005</v>
      </c>
    </row>
    <row r="94" spans="1:4" ht="11.25" customHeight="1">
      <c r="A94" s="82">
        <v>25</v>
      </c>
      <c r="B94" s="88" t="str">
        <f>Dat_01!A153</f>
        <v>25/05/2026</v>
      </c>
      <c r="C94" s="94">
        <f>Dat_01!B153</f>
        <v>31576.223999999998</v>
      </c>
      <c r="D94" s="94">
        <f>Dat_01!D153</f>
        <v>635.23000455299996</v>
      </c>
    </row>
    <row r="95" spans="1:4" ht="11.25" customHeight="1">
      <c r="A95" s="82">
        <v>26</v>
      </c>
      <c r="B95" s="88" t="str">
        <f>Dat_01!A154</f>
        <v>26/05/2026</v>
      </c>
      <c r="C95" s="94">
        <f>Dat_01!B154</f>
        <v>32535.675999999999</v>
      </c>
      <c r="D95" s="94">
        <f>Dat_01!D154</f>
        <v>661.71338543100001</v>
      </c>
    </row>
    <row r="96" spans="1:4" ht="11.25" customHeight="1">
      <c r="A96" s="82">
        <v>27</v>
      </c>
      <c r="B96" s="88" t="str">
        <f>Dat_01!A155</f>
        <v>27/05/2026</v>
      </c>
      <c r="C96" s="94">
        <f>Dat_01!B155</f>
        <v>32753.046999999999</v>
      </c>
      <c r="D96" s="94">
        <f>Dat_01!D155</f>
        <v>673.57552036000004</v>
      </c>
    </row>
    <row r="97" spans="1:9" ht="11.25" customHeight="1">
      <c r="A97" s="82">
        <v>28</v>
      </c>
      <c r="B97" s="88" t="str">
        <f>Dat_01!A156</f>
        <v>28/05/2026</v>
      </c>
      <c r="C97" s="94">
        <f>Dat_01!B156</f>
        <v>33097.671000000002</v>
      </c>
      <c r="D97" s="94">
        <f>Dat_01!D156</f>
        <v>685.26834396799995</v>
      </c>
    </row>
    <row r="98" spans="1:9" ht="11.25" customHeight="1">
      <c r="A98" s="82">
        <v>29</v>
      </c>
      <c r="B98" s="88" t="str">
        <f>Dat_01!A157</f>
        <v>29/05/2026</v>
      </c>
      <c r="C98" s="94">
        <f>Dat_01!B157</f>
        <v>32367.082200000001</v>
      </c>
      <c r="D98" s="94">
        <f>Dat_01!D157</f>
        <v>687.82509613599996</v>
      </c>
    </row>
    <row r="99" spans="1:9" ht="11.25" customHeight="1">
      <c r="A99" s="82">
        <v>30</v>
      </c>
      <c r="B99" s="88" t="str">
        <f>Dat_01!A158</f>
        <v>30/05/2026</v>
      </c>
      <c r="C99" s="94">
        <f>Dat_01!B158</f>
        <v>29050.397000000001</v>
      </c>
      <c r="D99" s="94">
        <f>Dat_01!D158</f>
        <v>613.50397950399997</v>
      </c>
    </row>
    <row r="100" spans="1:9" ht="11.25" customHeight="1">
      <c r="A100" s="82">
        <v>31</v>
      </c>
      <c r="B100" s="88" t="str">
        <f>Dat_01!A159</f>
        <v>31/05/2026</v>
      </c>
      <c r="C100" s="94">
        <f>Dat_01!B159</f>
        <v>29462.701000000001</v>
      </c>
      <c r="D100" s="94">
        <f>Dat_01!D159</f>
        <v>573.10184108800001</v>
      </c>
    </row>
    <row r="101" spans="1:9" ht="11.25" customHeight="1">
      <c r="A101" s="82"/>
      <c r="B101" s="90" t="s">
        <v>95</v>
      </c>
      <c r="C101" s="97">
        <f>MAX(C70:C100)</f>
        <v>33097.671000000002</v>
      </c>
      <c r="D101" s="97">
        <f>MAX(D70:D100)</f>
        <v>687.82509613599996</v>
      </c>
      <c r="E101" s="117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2025</v>
      </c>
      <c r="C107" s="100">
        <f>Dat_01!D173</f>
        <v>37946</v>
      </c>
      <c r="D107" s="100">
        <f>Dat_01!B173</f>
        <v>40070</v>
      </c>
      <c r="E107" s="100"/>
      <c r="F107" s="101" t="str">
        <f>Dat_01!D185</f>
        <v>2 julio (14:30 h)</v>
      </c>
      <c r="G107" s="101" t="str">
        <f>Dat_01!E185</f>
        <v>15 enero (20:57 h)</v>
      </c>
    </row>
    <row r="108" spans="1:9" ht="11.25" customHeight="1">
      <c r="B108" s="99">
        <f>Dat_01!A186</f>
        <v>2026</v>
      </c>
      <c r="C108" s="100">
        <f>Dat_01!D174</f>
        <v>34255</v>
      </c>
      <c r="D108" s="100">
        <f>Dat_01!B174</f>
        <v>41588</v>
      </c>
      <c r="E108" s="100"/>
      <c r="F108" s="101">
        <f>Dat_01!D186</f>
        <v>0</v>
      </c>
      <c r="G108" s="101" t="str">
        <f>Dat_01!E186</f>
        <v>7 enero (20:47 h)</v>
      </c>
    </row>
    <row r="109" spans="1:9" ht="11.25" customHeight="1">
      <c r="B109" s="102" t="str">
        <f>Dat_01!A187</f>
        <v>may-26</v>
      </c>
      <c r="C109" s="103">
        <f>Dat_01!B166</f>
        <v>33694</v>
      </c>
      <c r="D109" s="103"/>
      <c r="E109" s="103"/>
      <c r="F109" s="104" t="str">
        <f>Dat_01!D187</f>
        <v/>
      </c>
      <c r="G109" s="104" t="str">
        <f>Dat_01!E187</f>
        <v>28 mayo (20:20 h)</v>
      </c>
      <c r="H109" s="84">
        <f>Dat_01!D166</f>
        <v>32498</v>
      </c>
      <c r="I109" s="118">
        <f>(C109/H109-1)*100</f>
        <v>3.6802264754754122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M</v>
      </c>
      <c r="B113" s="88" t="str">
        <f>Dat_01!A34</f>
        <v>Mayo 2025</v>
      </c>
      <c r="C113" s="89">
        <f>Dat_01!C34*100</f>
        <v>9.4E-2</v>
      </c>
      <c r="D113" s="89">
        <f>Dat_01!D34*100</f>
        <v>-0.624</v>
      </c>
      <c r="E113" s="89">
        <f>Dat_01!E34*100</f>
        <v>0.38899999999999996</v>
      </c>
      <c r="F113" s="89">
        <f>Dat_01!F34*100</f>
        <v>0.32900000000000001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J</v>
      </c>
      <c r="B114" s="88" t="str">
        <f>Dat_01!A35</f>
        <v>Junio 2025</v>
      </c>
      <c r="C114" s="89">
        <f>Dat_01!C35*100</f>
        <v>11.538</v>
      </c>
      <c r="D114" s="89">
        <f>Dat_01!D35*100</f>
        <v>0.54400000000000004</v>
      </c>
      <c r="E114" s="89">
        <f>Dat_01!E35*100</f>
        <v>5.069</v>
      </c>
      <c r="F114" s="89">
        <f>Dat_01!F35*100</f>
        <v>5.9249999999999998</v>
      </c>
    </row>
    <row r="115" spans="1:6" ht="11.25" customHeight="1">
      <c r="A115" s="93" t="str">
        <f t="shared" si="1"/>
        <v>J</v>
      </c>
      <c r="B115" s="88" t="str">
        <f>Dat_01!A36</f>
        <v>Julio 2025</v>
      </c>
      <c r="C115" s="89">
        <f>Dat_01!C36*100</f>
        <v>3.2199999999999998</v>
      </c>
      <c r="D115" s="89">
        <f>Dat_01!D36*100</f>
        <v>0.432</v>
      </c>
      <c r="E115" s="89">
        <f>Dat_01!E36*100</f>
        <v>0.184</v>
      </c>
      <c r="F115" s="89">
        <f>Dat_01!F36*100</f>
        <v>2.6040000000000001</v>
      </c>
    </row>
    <row r="116" spans="1:6" ht="11.25" customHeight="1">
      <c r="A116" s="93" t="str">
        <f t="shared" si="1"/>
        <v>A</v>
      </c>
      <c r="B116" s="88" t="str">
        <f>Dat_01!A37</f>
        <v>Agosto 2025</v>
      </c>
      <c r="C116" s="89">
        <f>Dat_01!C37*100</f>
        <v>-0.79299999999999993</v>
      </c>
      <c r="D116" s="89">
        <f>Dat_01!D37*100</f>
        <v>-0.441</v>
      </c>
      <c r="E116" s="89">
        <f>Dat_01!E37*100</f>
        <v>0.63200000000000001</v>
      </c>
      <c r="F116" s="89">
        <f>Dat_01!F37*100</f>
        <v>-0.98399999999999999</v>
      </c>
    </row>
    <row r="117" spans="1:6" ht="11.25" customHeight="1">
      <c r="A117" s="93" t="str">
        <f t="shared" si="1"/>
        <v>S</v>
      </c>
      <c r="B117" s="88" t="str">
        <f>Dat_01!A38</f>
        <v>Septiembre 2025</v>
      </c>
      <c r="C117" s="89">
        <f>Dat_01!C38*100</f>
        <v>4.2459999999999996</v>
      </c>
      <c r="D117" s="89">
        <f>Dat_01!D38*100</f>
        <v>0.80599999999999994</v>
      </c>
      <c r="E117" s="89">
        <f>Dat_01!E38*100</f>
        <v>2.0289999999999999</v>
      </c>
      <c r="F117" s="89">
        <f>Dat_01!F38*100</f>
        <v>1.411</v>
      </c>
    </row>
    <row r="118" spans="1:6" ht="11.25" customHeight="1">
      <c r="A118" s="93" t="str">
        <f t="shared" si="1"/>
        <v>O</v>
      </c>
      <c r="B118" s="88" t="str">
        <f>Dat_01!A39</f>
        <v>Octubre 2025</v>
      </c>
      <c r="C118" s="89">
        <f>Dat_01!C39*100</f>
        <v>0.61399999999999999</v>
      </c>
      <c r="D118" s="89">
        <f>Dat_01!D39*100</f>
        <v>0.17600000000000002</v>
      </c>
      <c r="E118" s="89">
        <f>Dat_01!E39*100</f>
        <v>0.74199999999999999</v>
      </c>
      <c r="F118" s="89">
        <f>Dat_01!F39*100</f>
        <v>-0.30399999999999999</v>
      </c>
    </row>
    <row r="119" spans="1:6" ht="11.25" customHeight="1">
      <c r="A119" s="93" t="str">
        <f t="shared" si="1"/>
        <v>N</v>
      </c>
      <c r="B119" s="88" t="str">
        <f>Dat_01!A40</f>
        <v>Noviembre 2025</v>
      </c>
      <c r="C119" s="89">
        <f>Dat_01!C40*100</f>
        <v>6.1129999999999995</v>
      </c>
      <c r="D119" s="89">
        <f>Dat_01!D40*100</f>
        <v>-0.29299999999999998</v>
      </c>
      <c r="E119" s="89">
        <f>Dat_01!E40*100</f>
        <v>1.796</v>
      </c>
      <c r="F119" s="89">
        <f>Dat_01!F40*100</f>
        <v>4.6100000000000003</v>
      </c>
    </row>
    <row r="120" spans="1:6" ht="11.25" customHeight="1">
      <c r="A120" s="93" t="str">
        <f t="shared" si="1"/>
        <v>D</v>
      </c>
      <c r="B120" s="88" t="str">
        <f>Dat_01!A41</f>
        <v>Diciembre 2025</v>
      </c>
      <c r="C120" s="89">
        <f>Dat_01!C41*100</f>
        <v>5.0960000000000001</v>
      </c>
      <c r="D120" s="89">
        <f>Dat_01!D41*100</f>
        <v>0.59699999999999998</v>
      </c>
      <c r="E120" s="89">
        <f>Dat_01!E41*100</f>
        <v>1.0529999999999999</v>
      </c>
      <c r="F120" s="89">
        <f>Dat_01!F41*100</f>
        <v>3.4459999999999997</v>
      </c>
    </row>
    <row r="121" spans="1:6" ht="11.25" customHeight="1">
      <c r="A121" s="93" t="str">
        <f t="shared" si="1"/>
        <v>E</v>
      </c>
      <c r="B121" s="88" t="str">
        <f>Dat_01!A42</f>
        <v>Enero 2026</v>
      </c>
      <c r="C121" s="89">
        <f>Dat_01!C42*100</f>
        <v>5.1689999999999996</v>
      </c>
      <c r="D121" s="89">
        <f>Dat_01!D42*100</f>
        <v>-1.119</v>
      </c>
      <c r="E121" s="89">
        <f>Dat_01!E42*100</f>
        <v>2.899</v>
      </c>
      <c r="F121" s="89">
        <f>Dat_01!F42*100</f>
        <v>3.3890000000000002</v>
      </c>
    </row>
    <row r="122" spans="1:6" ht="11.25" customHeight="1">
      <c r="A122" s="93" t="str">
        <f t="shared" si="1"/>
        <v>F</v>
      </c>
      <c r="B122" s="88" t="str">
        <f>Dat_01!A43</f>
        <v>Febrero 2026</v>
      </c>
      <c r="C122" s="89">
        <f>Dat_01!C43*100</f>
        <v>1.7590000000000001</v>
      </c>
      <c r="D122" s="89">
        <f>Dat_01!D43*100</f>
        <v>4.9000000000000002E-2</v>
      </c>
      <c r="E122" s="89">
        <f>Dat_01!E43*100</f>
        <v>-0.438</v>
      </c>
      <c r="F122" s="89">
        <f>Dat_01!F43*100</f>
        <v>2.1479999999999997</v>
      </c>
    </row>
    <row r="123" spans="1:6" ht="11.25" customHeight="1">
      <c r="A123" s="93" t="str">
        <f t="shared" si="1"/>
        <v>M</v>
      </c>
      <c r="B123" s="88" t="str">
        <f>Dat_01!A44</f>
        <v>Marzo 2026</v>
      </c>
      <c r="C123" s="89">
        <f>Dat_01!C44*100</f>
        <v>-2.1909999999999998</v>
      </c>
      <c r="D123" s="89">
        <f>Dat_01!D44*100</f>
        <v>0.33100000000000002</v>
      </c>
      <c r="E123" s="89">
        <f>Dat_01!E44*100</f>
        <v>-1.881</v>
      </c>
      <c r="F123" s="89">
        <f>Dat_01!F44*100</f>
        <v>-0.64100000000000001</v>
      </c>
    </row>
    <row r="124" spans="1:6" ht="11.25" customHeight="1">
      <c r="A124" s="93" t="str">
        <f t="shared" si="1"/>
        <v>A</v>
      </c>
      <c r="B124" s="88" t="str">
        <f>Dat_01!A45</f>
        <v>Abril 2026</v>
      </c>
      <c r="C124" s="89">
        <f>Dat_01!C45*100</f>
        <v>0.95700000000000007</v>
      </c>
      <c r="D124" s="89">
        <f>Dat_01!D45*100</f>
        <v>0.436</v>
      </c>
      <c r="E124" s="89">
        <f>Dat_01!E45*100</f>
        <v>0.53299999999999992</v>
      </c>
      <c r="F124" s="89">
        <f>Dat_01!F45*100</f>
        <v>-1.2E-2</v>
      </c>
    </row>
    <row r="125" spans="1:6" ht="11.25" customHeight="1">
      <c r="A125" s="93" t="str">
        <f t="shared" si="1"/>
        <v>M</v>
      </c>
      <c r="B125" s="95" t="str">
        <f>Dat_01!A46</f>
        <v>Mayo 2026</v>
      </c>
      <c r="C125" s="106">
        <f>Dat_01!C46*100</f>
        <v>2.331</v>
      </c>
      <c r="D125" s="106">
        <f>Dat_01!D46*100</f>
        <v>-0.41799999999999998</v>
      </c>
      <c r="E125" s="106">
        <f>Dat_01!E46*100</f>
        <v>1.5369999999999999</v>
      </c>
      <c r="F125" s="106">
        <f>Dat_01!F46*100</f>
        <v>1.212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topLeftCell="A158" zoomScale="80" zoomScaleNormal="80" workbookViewId="0">
      <selection activeCell="A187" sqref="A187"/>
    </sheetView>
  </sheetViews>
  <sheetFormatPr baseColWidth="10" defaultColWidth="11.42578125" defaultRowHeight="14.25"/>
  <cols>
    <col min="1" max="1" width="19.42578125" style="46" customWidth="1"/>
    <col min="2" max="5" width="38.28515625" style="46" customWidth="1"/>
    <col min="6" max="6" width="19.42578125" style="46" customWidth="1"/>
    <col min="7" max="8" width="30.7109375" style="46" customWidth="1"/>
    <col min="9" max="9" width="25.42578125" style="46" bestFit="1" customWidth="1"/>
    <col min="10" max="10" width="34.28515625" style="46" bestFit="1" customWidth="1"/>
    <col min="11" max="11" width="34.7109375" style="46" bestFit="1" customWidth="1"/>
    <col min="12" max="12" width="30" style="46" bestFit="1" customWidth="1"/>
    <col min="13" max="13" width="30.7109375" style="46" bestFit="1" customWidth="1"/>
    <col min="14" max="14" width="39.5703125" style="46" bestFit="1" customWidth="1"/>
    <col min="15" max="15" width="30.42578125" style="46" bestFit="1" customWidth="1"/>
    <col min="16" max="16" width="25.5703125" style="46" bestFit="1" customWidth="1"/>
    <col min="17" max="17" width="26.42578125" style="46" bestFit="1" customWidth="1"/>
    <col min="18" max="18" width="40.42578125" style="46" bestFit="1" customWidth="1"/>
    <col min="19" max="19" width="30.42578125" style="46" bestFit="1" customWidth="1"/>
    <col min="20" max="20" width="25.5703125" style="46" bestFit="1" customWidth="1"/>
    <col min="21" max="21" width="26.28515625" style="46" bestFit="1" customWidth="1"/>
    <col min="22" max="22" width="35.42578125" style="46" bestFit="1" customWidth="1"/>
    <col min="23" max="23" width="35.5703125" style="46" bestFit="1" customWidth="1"/>
    <col min="24" max="24" width="30.5703125" style="46" bestFit="1" customWidth="1"/>
    <col min="25" max="25" width="31.42578125" style="46" bestFit="1" customWidth="1"/>
    <col min="26" max="26" width="40.42578125" style="46" bestFit="1" customWidth="1"/>
    <col min="27" max="27" width="30.42578125" style="46" bestFit="1" customWidth="1"/>
    <col min="28" max="28" width="25.5703125" style="46" bestFit="1" customWidth="1"/>
    <col min="29" max="29" width="26.42578125" style="46" bestFit="1" customWidth="1"/>
    <col min="30" max="30" width="40.42578125" style="46" bestFit="1" customWidth="1"/>
    <col min="31" max="31" width="30.42578125" style="46" bestFit="1" customWidth="1"/>
    <col min="32" max="32" width="25.5703125" style="46" bestFit="1" customWidth="1"/>
    <col min="33" max="33" width="26.28515625" style="46" bestFit="1" customWidth="1"/>
    <col min="34" max="34" width="35.42578125" style="46" bestFit="1" customWidth="1"/>
    <col min="35" max="35" width="35.5703125" style="46" bestFit="1" customWidth="1"/>
    <col min="36" max="36" width="30.5703125" style="46" bestFit="1" customWidth="1"/>
    <col min="37" max="37" width="31.42578125" style="46" bestFit="1" customWidth="1"/>
    <col min="38" max="38" width="40.42578125" style="46" bestFit="1" customWidth="1"/>
    <col min="39" max="39" width="30.42578125" style="46" bestFit="1" customWidth="1"/>
    <col min="40" max="40" width="25.5703125" style="46" bestFit="1" customWidth="1"/>
    <col min="41" max="41" width="26.42578125" style="46" bestFit="1" customWidth="1"/>
    <col min="42" max="42" width="40.42578125" style="46" bestFit="1" customWidth="1"/>
    <col min="43" max="43" width="30.42578125" style="46" bestFit="1" customWidth="1"/>
    <col min="44" max="44" width="25.5703125" style="46" bestFit="1" customWidth="1"/>
    <col min="45" max="45" width="26.28515625" style="46" bestFit="1" customWidth="1"/>
    <col min="46" max="46" width="35.42578125" style="46" bestFit="1" customWidth="1"/>
    <col min="47" max="47" width="35.5703125" style="46" bestFit="1" customWidth="1"/>
    <col min="48" max="48" width="30.5703125" style="46" bestFit="1" customWidth="1"/>
    <col min="49" max="49" width="31.42578125" style="46" bestFit="1" customWidth="1"/>
    <col min="50" max="50" width="40.42578125" style="46" bestFit="1" customWidth="1"/>
    <col min="51" max="51" width="30.42578125" style="46" bestFit="1" customWidth="1"/>
    <col min="52" max="52" width="25.5703125" style="46" bestFit="1" customWidth="1"/>
    <col min="53" max="53" width="26.42578125" style="46" bestFit="1" customWidth="1"/>
    <col min="54" max="54" width="40.42578125" style="46" bestFit="1" customWidth="1"/>
    <col min="55" max="55" width="30.42578125" style="46" bestFit="1" customWidth="1"/>
    <col min="56" max="56" width="25.5703125" style="46" bestFit="1" customWidth="1"/>
    <col min="57" max="57" width="26.28515625" style="46" bestFit="1" customWidth="1"/>
    <col min="58" max="58" width="35.42578125" style="46" bestFit="1" customWidth="1"/>
    <col min="59" max="59" width="35.5703125" style="46" bestFit="1" customWidth="1"/>
    <col min="60" max="60" width="30.5703125" style="46" bestFit="1" customWidth="1"/>
    <col min="61" max="61" width="31.42578125" style="46" bestFit="1" customWidth="1"/>
    <col min="62" max="62" width="40.42578125" style="46" bestFit="1" customWidth="1"/>
    <col min="63" max="63" width="30.42578125" style="46" bestFit="1" customWidth="1"/>
    <col min="64" max="64" width="25.5703125" style="46" bestFit="1" customWidth="1"/>
    <col min="65" max="65" width="26.42578125" style="46" bestFit="1" customWidth="1"/>
    <col min="66" max="66" width="40.42578125" style="46" bestFit="1" customWidth="1"/>
    <col min="67" max="67" width="30.42578125" style="46" bestFit="1" customWidth="1"/>
    <col min="68" max="68" width="25.5703125" style="46" bestFit="1" customWidth="1"/>
    <col min="69" max="69" width="26.28515625" style="46" bestFit="1" customWidth="1"/>
    <col min="70" max="70" width="35.42578125" style="46" bestFit="1" customWidth="1"/>
    <col min="71" max="71" width="35.5703125" style="46" bestFit="1" customWidth="1"/>
    <col min="72" max="72" width="30.5703125" style="46" bestFit="1" customWidth="1"/>
    <col min="73" max="73" width="31.42578125" style="46" bestFit="1" customWidth="1"/>
    <col min="74" max="74" width="40.42578125" style="46" bestFit="1" customWidth="1"/>
    <col min="75" max="16384" width="11.42578125" style="46"/>
  </cols>
  <sheetData>
    <row r="1" spans="1:10">
      <c r="A1" s="56" t="s">
        <v>51</v>
      </c>
      <c r="B1" s="56" t="s">
        <v>70</v>
      </c>
    </row>
    <row r="2" spans="1:10">
      <c r="A2" s="50" t="s">
        <v>163</v>
      </c>
      <c r="B2" s="50" t="s">
        <v>164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mayo</v>
      </c>
    </row>
    <row r="4" spans="1:10">
      <c r="A4" s="48" t="s">
        <v>51</v>
      </c>
      <c r="B4" s="137" t="s">
        <v>163</v>
      </c>
      <c r="C4" s="138"/>
      <c r="D4" s="138"/>
      <c r="E4" s="138"/>
      <c r="F4" s="138"/>
      <c r="G4" s="138"/>
      <c r="H4" s="138"/>
      <c r="I4" s="138"/>
      <c r="J4" s="138"/>
    </row>
    <row r="5" spans="1:10">
      <c r="A5" s="48" t="s">
        <v>52</v>
      </c>
      <c r="B5" s="139" t="s">
        <v>44</v>
      </c>
      <c r="C5" s="140"/>
      <c r="D5" s="140"/>
      <c r="E5" s="140"/>
      <c r="F5" s="140"/>
      <c r="G5" s="140"/>
      <c r="H5" s="140"/>
      <c r="I5" s="140"/>
      <c r="J5" s="140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2">
        <v>2627682.4209719999</v>
      </c>
      <c r="C8" s="122">
        <v>3580785.766208</v>
      </c>
      <c r="D8" s="124">
        <v>-0.26617156330000002</v>
      </c>
      <c r="E8" s="122">
        <v>17057141.135570001</v>
      </c>
      <c r="F8" s="122">
        <v>18945987.345791001</v>
      </c>
      <c r="G8" s="124">
        <v>-9.9696372399999997E-2</v>
      </c>
      <c r="H8" s="122">
        <v>31810398.740931001</v>
      </c>
      <c r="I8" s="122">
        <v>35111923.722949997</v>
      </c>
      <c r="J8" s="124">
        <v>-9.4028598599999999E-2</v>
      </c>
    </row>
    <row r="9" spans="1:10">
      <c r="A9" s="50" t="s">
        <v>33</v>
      </c>
      <c r="B9" s="122">
        <v>3758565.7220000001</v>
      </c>
      <c r="C9" s="122">
        <v>3062480.1869999999</v>
      </c>
      <c r="D9" s="124">
        <v>0.22729470639999999</v>
      </c>
      <c r="E9" s="122">
        <v>20851652.276999999</v>
      </c>
      <c r="F9" s="122">
        <v>20855807.840999998</v>
      </c>
      <c r="G9" s="124">
        <v>-1.992521E-4</v>
      </c>
      <c r="H9" s="122">
        <v>51842747.555</v>
      </c>
      <c r="I9" s="122">
        <v>52960727.265000001</v>
      </c>
      <c r="J9" s="124">
        <v>-2.1109598899999998E-2</v>
      </c>
    </row>
    <row r="10" spans="1:10">
      <c r="A10" s="50" t="s">
        <v>34</v>
      </c>
      <c r="B10" s="122">
        <v>81257.173999999999</v>
      </c>
      <c r="C10" s="122">
        <v>143702.755</v>
      </c>
      <c r="D10" s="124">
        <v>-0.4345468603</v>
      </c>
      <c r="E10" s="122">
        <v>114751.99</v>
      </c>
      <c r="F10" s="122">
        <v>1079892.6610000001</v>
      </c>
      <c r="G10" s="124">
        <v>-0.89373759620000004</v>
      </c>
      <c r="H10" s="122">
        <v>455189.69099999999</v>
      </c>
      <c r="I10" s="122">
        <v>2919241.8339999998</v>
      </c>
      <c r="J10" s="124">
        <v>-0.84407263359999996</v>
      </c>
    </row>
    <row r="11" spans="1:10">
      <c r="A11" s="50" t="s">
        <v>141</v>
      </c>
      <c r="B11" s="122">
        <v>257151.53599999999</v>
      </c>
      <c r="C11" s="122">
        <v>0</v>
      </c>
      <c r="D11" s="124">
        <v>0</v>
      </c>
      <c r="E11" s="122">
        <v>1067918.773</v>
      </c>
      <c r="F11" s="122">
        <v>0</v>
      </c>
      <c r="G11" s="124">
        <v>0</v>
      </c>
      <c r="H11" s="122">
        <v>2191057.2370000002</v>
      </c>
      <c r="I11" s="122">
        <v>0</v>
      </c>
      <c r="J11" s="124">
        <v>0</v>
      </c>
    </row>
    <row r="12" spans="1:10">
      <c r="A12" s="50" t="s">
        <v>139</v>
      </c>
      <c r="B12" s="122">
        <v>0</v>
      </c>
      <c r="C12" s="122">
        <v>0</v>
      </c>
      <c r="D12" s="124">
        <v>0</v>
      </c>
      <c r="E12" s="122">
        <v>0</v>
      </c>
      <c r="F12" s="122">
        <v>0</v>
      </c>
      <c r="G12" s="124">
        <v>0</v>
      </c>
      <c r="H12" s="122">
        <v>1E-3</v>
      </c>
      <c r="I12" s="122">
        <v>0</v>
      </c>
      <c r="J12" s="124">
        <v>0</v>
      </c>
    </row>
    <row r="13" spans="1:10">
      <c r="A13" s="50" t="s">
        <v>35</v>
      </c>
      <c r="B13" s="122">
        <v>2561018.8590000002</v>
      </c>
      <c r="C13" s="122">
        <v>2692351.0759999999</v>
      </c>
      <c r="D13" s="124">
        <v>-4.8779751699999999E-2</v>
      </c>
      <c r="E13" s="122">
        <v>13429853.074999999</v>
      </c>
      <c r="F13" s="122">
        <v>12088207.249</v>
      </c>
      <c r="G13" s="124">
        <v>0.1109879901</v>
      </c>
      <c r="H13" s="122">
        <v>40152115.669</v>
      </c>
      <c r="I13" s="122">
        <v>31985948.947000001</v>
      </c>
      <c r="J13" s="124">
        <v>0.25530481319999998</v>
      </c>
    </row>
    <row r="14" spans="1:10">
      <c r="A14" s="50" t="s">
        <v>36</v>
      </c>
      <c r="B14" s="122">
        <v>3251130.9559999998</v>
      </c>
      <c r="C14" s="122">
        <v>3374824.12</v>
      </c>
      <c r="D14" s="124">
        <v>-3.6651736400000003E-2</v>
      </c>
      <c r="E14" s="122">
        <v>26530993.004999999</v>
      </c>
      <c r="F14" s="122">
        <v>25427537.897</v>
      </c>
      <c r="G14" s="124">
        <v>4.3396065800000001E-2</v>
      </c>
      <c r="H14" s="122">
        <v>58486605.457000002</v>
      </c>
      <c r="I14" s="122">
        <v>57614456.153999999</v>
      </c>
      <c r="J14" s="124">
        <v>1.51376818E-2</v>
      </c>
    </row>
    <row r="15" spans="1:10">
      <c r="A15" s="50" t="s">
        <v>37</v>
      </c>
      <c r="B15" s="122">
        <v>6099629.6310000001</v>
      </c>
      <c r="C15" s="122">
        <v>4825029.4409999996</v>
      </c>
      <c r="D15" s="124">
        <v>0.26416423059999999</v>
      </c>
      <c r="E15" s="122">
        <v>20002001.600000001</v>
      </c>
      <c r="F15" s="122">
        <v>17251753.774</v>
      </c>
      <c r="G15" s="124">
        <v>0.1594184488</v>
      </c>
      <c r="H15" s="122">
        <v>52048988.112999998</v>
      </c>
      <c r="I15" s="122">
        <v>44522912.490000002</v>
      </c>
      <c r="J15" s="124">
        <v>0.16903825920000001</v>
      </c>
    </row>
    <row r="16" spans="1:10">
      <c r="A16" s="50" t="s">
        <v>38</v>
      </c>
      <c r="B16" s="122">
        <v>514991.87099999998</v>
      </c>
      <c r="C16" s="122">
        <v>493822.51400000002</v>
      </c>
      <c r="D16" s="124">
        <v>4.2868351300000003E-2</v>
      </c>
      <c r="E16" s="122">
        <v>1372160.801</v>
      </c>
      <c r="F16" s="122">
        <v>1255237.7949999999</v>
      </c>
      <c r="G16" s="124">
        <v>9.3148092299999999E-2</v>
      </c>
      <c r="H16" s="122">
        <v>3798922.5279999999</v>
      </c>
      <c r="I16" s="122">
        <v>3917186.4559999998</v>
      </c>
      <c r="J16" s="124">
        <v>-3.0191038699999999E-2</v>
      </c>
    </row>
    <row r="17" spans="1:74">
      <c r="A17" s="50" t="s">
        <v>39</v>
      </c>
      <c r="B17" s="122">
        <v>313105.85700000002</v>
      </c>
      <c r="C17" s="122">
        <v>325437.44199999998</v>
      </c>
      <c r="D17" s="124">
        <v>-3.7892336300000003E-2</v>
      </c>
      <c r="E17" s="122">
        <v>1458019.4180000001</v>
      </c>
      <c r="F17" s="122">
        <v>1574686.99</v>
      </c>
      <c r="G17" s="124">
        <v>-7.4089373200000003E-2</v>
      </c>
      <c r="H17" s="122">
        <v>3774284.1770000001</v>
      </c>
      <c r="I17" s="122">
        <v>3789619.8620000002</v>
      </c>
      <c r="J17" s="124">
        <v>-4.0467608000000002E-3</v>
      </c>
    </row>
    <row r="18" spans="1:74">
      <c r="A18" s="50" t="s">
        <v>40</v>
      </c>
      <c r="B18" s="122">
        <v>1118520.561</v>
      </c>
      <c r="C18" s="122">
        <v>1177128.7620000001</v>
      </c>
      <c r="D18" s="124">
        <v>-4.97891164E-2</v>
      </c>
      <c r="E18" s="122">
        <v>4518324.0599999996</v>
      </c>
      <c r="F18" s="122">
        <v>6275360.5539999995</v>
      </c>
      <c r="G18" s="124">
        <v>-0.27998972789999999</v>
      </c>
      <c r="H18" s="122">
        <v>13717594.880000001</v>
      </c>
      <c r="I18" s="122">
        <v>16187416.569</v>
      </c>
      <c r="J18" s="124">
        <v>-0.15257664360000001</v>
      </c>
    </row>
    <row r="19" spans="1:74">
      <c r="A19" s="50" t="s">
        <v>42</v>
      </c>
      <c r="B19" s="122">
        <v>37339.85</v>
      </c>
      <c r="C19" s="122">
        <v>29418.547500000001</v>
      </c>
      <c r="D19" s="124">
        <v>0.26926218909999999</v>
      </c>
      <c r="E19" s="122">
        <v>213789.1085</v>
      </c>
      <c r="F19" s="122">
        <v>228141.67300000001</v>
      </c>
      <c r="G19" s="124">
        <v>-6.2910753299999997E-2</v>
      </c>
      <c r="H19" s="122">
        <v>554466.70449999999</v>
      </c>
      <c r="I19" s="122">
        <v>655022.70900000003</v>
      </c>
      <c r="J19" s="124">
        <v>-0.1535152951</v>
      </c>
    </row>
    <row r="20" spans="1:74">
      <c r="A20" s="50" t="s">
        <v>41</v>
      </c>
      <c r="B20" s="122">
        <v>61533.474000000002</v>
      </c>
      <c r="C20" s="122">
        <v>41183.926500000001</v>
      </c>
      <c r="D20" s="124">
        <v>0.49411382619999999</v>
      </c>
      <c r="E20" s="122">
        <v>321224.89750000002</v>
      </c>
      <c r="F20" s="122">
        <v>352655.97600000002</v>
      </c>
      <c r="G20" s="124">
        <v>-8.91267429E-2</v>
      </c>
      <c r="H20" s="122">
        <v>890417.97450000001</v>
      </c>
      <c r="I20" s="122">
        <v>1173041.7239999999</v>
      </c>
      <c r="J20" s="124">
        <v>-0.24093239289999999</v>
      </c>
    </row>
    <row r="21" spans="1:74">
      <c r="A21" s="59" t="s">
        <v>71</v>
      </c>
      <c r="B21" s="125">
        <v>20681927.911972001</v>
      </c>
      <c r="C21" s="125">
        <v>19746164.537207998</v>
      </c>
      <c r="D21" s="126">
        <v>4.7389627099999998E-2</v>
      </c>
      <c r="E21" s="125">
        <v>106937830.14057</v>
      </c>
      <c r="F21" s="125">
        <v>105335269.75579099</v>
      </c>
      <c r="G21" s="126">
        <v>1.5213901199999999E-2</v>
      </c>
      <c r="H21" s="125">
        <v>259722788.72793099</v>
      </c>
      <c r="I21" s="125">
        <v>250837497.73295</v>
      </c>
      <c r="J21" s="126">
        <v>3.5422498900000002E-2</v>
      </c>
    </row>
    <row r="22" spans="1:74">
      <c r="A22" s="50" t="s">
        <v>32</v>
      </c>
      <c r="B22" s="122">
        <v>697549.20490799996</v>
      </c>
      <c r="C22" s="122">
        <v>632717.65317599999</v>
      </c>
      <c r="D22" s="124">
        <v>0.1024652172</v>
      </c>
      <c r="E22" s="122">
        <v>2916417.8829160002</v>
      </c>
      <c r="F22" s="122">
        <v>2426197.3726530001</v>
      </c>
      <c r="G22" s="124">
        <v>0.20205302159999999</v>
      </c>
      <c r="H22" s="122">
        <v>6376242.1728370003</v>
      </c>
      <c r="I22" s="122">
        <v>5206884.7879290003</v>
      </c>
      <c r="J22" s="124">
        <v>0.22457907799999999</v>
      </c>
    </row>
    <row r="23" spans="1:74">
      <c r="A23" s="50" t="s">
        <v>72</v>
      </c>
      <c r="B23" s="122">
        <v>-1154881.7279999999</v>
      </c>
      <c r="C23" s="122">
        <v>-936563.74595300003</v>
      </c>
      <c r="D23" s="124">
        <v>0.23310530970000001</v>
      </c>
      <c r="E23" s="122">
        <v>-4762152.1553290002</v>
      </c>
      <c r="F23" s="122">
        <v>-3944602.3772399998</v>
      </c>
      <c r="G23" s="124">
        <v>0.20725784250000001</v>
      </c>
      <c r="H23" s="122">
        <v>-9971507.6922859997</v>
      </c>
      <c r="I23" s="122">
        <v>-8265773.2438549995</v>
      </c>
      <c r="J23" s="124">
        <v>0.2063611471</v>
      </c>
    </row>
    <row r="24" spans="1:74">
      <c r="A24" s="50" t="s">
        <v>128</v>
      </c>
      <c r="B24" s="122">
        <v>1500.38</v>
      </c>
      <c r="C24" s="122">
        <v>810.09699999999998</v>
      </c>
      <c r="D24" s="124">
        <v>0.85209919310000004</v>
      </c>
      <c r="E24" s="122">
        <v>6421.6890000000003</v>
      </c>
      <c r="F24" s="122">
        <v>2946.88</v>
      </c>
      <c r="G24" s="124">
        <v>1.1791484553</v>
      </c>
      <c r="H24" s="122">
        <v>10882.9</v>
      </c>
      <c r="I24" s="122">
        <v>8976.4680000000008</v>
      </c>
      <c r="J24" s="124">
        <v>0.21238108350000001</v>
      </c>
    </row>
    <row r="25" spans="1:74">
      <c r="A25" s="50" t="s">
        <v>129</v>
      </c>
      <c r="B25" s="122">
        <v>-1797.998</v>
      </c>
      <c r="C25" s="122">
        <v>-997.39499999999998</v>
      </c>
      <c r="D25" s="124">
        <v>0.80269401789999995</v>
      </c>
      <c r="E25" s="122">
        <v>-7670.857</v>
      </c>
      <c r="F25" s="122">
        <v>-3631.8429999999998</v>
      </c>
      <c r="G25" s="124">
        <v>1.1121113991</v>
      </c>
      <c r="H25" s="122">
        <v>-13298.599</v>
      </c>
      <c r="I25" s="122">
        <v>-10986.018</v>
      </c>
      <c r="J25" s="124">
        <v>0.21050220380000001</v>
      </c>
    </row>
    <row r="26" spans="1:74">
      <c r="A26" s="50" t="s">
        <v>43</v>
      </c>
      <c r="B26" s="122">
        <v>-113973.48</v>
      </c>
      <c r="C26" s="122">
        <v>-110447.626</v>
      </c>
      <c r="D26" s="124">
        <v>3.19233118E-2</v>
      </c>
      <c r="E26" s="122">
        <v>-557567.62600000005</v>
      </c>
      <c r="F26" s="122">
        <v>-485213.05</v>
      </c>
      <c r="G26" s="124">
        <v>0.14911918800000001</v>
      </c>
      <c r="H26" s="122">
        <v>-1608192.149</v>
      </c>
      <c r="I26" s="122">
        <v>-1489721.6170000001</v>
      </c>
      <c r="J26" s="124">
        <v>7.9525282200000005E-2</v>
      </c>
    </row>
    <row r="27" spans="1:74">
      <c r="A27" s="50" t="s">
        <v>73</v>
      </c>
      <c r="B27" s="122">
        <v>-1391943.527</v>
      </c>
      <c r="C27" s="122">
        <v>-1001582.9939999999</v>
      </c>
      <c r="D27" s="124">
        <v>0.38974357129999998</v>
      </c>
      <c r="E27" s="122">
        <v>-5569737.1459999997</v>
      </c>
      <c r="F27" s="122">
        <v>-5899640.4469999997</v>
      </c>
      <c r="G27" s="124">
        <v>-5.5919221499999998E-2</v>
      </c>
      <c r="H27" s="122">
        <v>-12464654.136</v>
      </c>
      <c r="I27" s="122">
        <v>-11500212.102</v>
      </c>
      <c r="J27" s="124">
        <v>8.3862978000000005E-2</v>
      </c>
    </row>
    <row r="28" spans="1:74">
      <c r="A28" s="59" t="s">
        <v>74</v>
      </c>
      <c r="B28" s="125">
        <v>18718380.76388</v>
      </c>
      <c r="C28" s="125">
        <v>18330100.526431002</v>
      </c>
      <c r="D28" s="126">
        <v>2.1182657300000001E-2</v>
      </c>
      <c r="E28" s="125">
        <v>98963541.928157002</v>
      </c>
      <c r="F28" s="125">
        <v>97431326.291204005</v>
      </c>
      <c r="G28" s="126">
        <v>1.5726108799999999E-2</v>
      </c>
      <c r="H28" s="125">
        <v>242052261.224482</v>
      </c>
      <c r="I28" s="125">
        <v>234786666.00802401</v>
      </c>
      <c r="J28" s="126">
        <v>3.09455189E-2</v>
      </c>
    </row>
    <row r="29" spans="1:74">
      <c r="A29" s="50" t="s">
        <v>155</v>
      </c>
      <c r="B29" s="122">
        <v>38919.940999999999</v>
      </c>
      <c r="C29" s="122">
        <v>0</v>
      </c>
      <c r="D29" s="124">
        <v>0</v>
      </c>
      <c r="E29" s="122">
        <v>68822.796000000002</v>
      </c>
      <c r="F29" s="122">
        <v>0</v>
      </c>
      <c r="G29" s="124">
        <v>0</v>
      </c>
      <c r="H29" s="122">
        <v>68822.796000000002</v>
      </c>
      <c r="I29" s="122">
        <v>0</v>
      </c>
      <c r="J29" s="124">
        <v>0</v>
      </c>
    </row>
    <row r="30" spans="1:74">
      <c r="A30"/>
      <c r="B30"/>
      <c r="C30"/>
      <c r="D30" s="123"/>
      <c r="E30" s="122"/>
      <c r="F30"/>
      <c r="G30" s="1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2" t="s">
        <v>44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1" t="s">
        <v>98</v>
      </c>
      <c r="D32" s="121" t="s">
        <v>99</v>
      </c>
      <c r="E32" s="121" t="s">
        <v>100</v>
      </c>
      <c r="F32" s="121" t="s">
        <v>101</v>
      </c>
      <c r="G32" s="121" t="s">
        <v>102</v>
      </c>
      <c r="H32" s="121" t="s">
        <v>103</v>
      </c>
      <c r="I32" s="121" t="s">
        <v>104</v>
      </c>
      <c r="J32" s="121" t="s">
        <v>105</v>
      </c>
      <c r="K32" s="121" t="s">
        <v>106</v>
      </c>
      <c r="L32" s="121" t="s">
        <v>107</v>
      </c>
      <c r="M32" s="121" t="s">
        <v>108</v>
      </c>
      <c r="N32" s="121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134</v>
      </c>
      <c r="B34" s="112" t="s">
        <v>135</v>
      </c>
      <c r="C34" s="127">
        <v>9.3999999999999997E-4</v>
      </c>
      <c r="D34" s="127">
        <v>-6.2399999999999999E-3</v>
      </c>
      <c r="E34" s="127">
        <v>3.8899999999999998E-3</v>
      </c>
      <c r="F34" s="127">
        <v>3.29E-3</v>
      </c>
      <c r="G34" s="127">
        <v>1.2030000000000001E-2</v>
      </c>
      <c r="H34" s="127">
        <v>-2.4599999999999999E-3</v>
      </c>
      <c r="I34" s="127">
        <v>7.6099999999999996E-3</v>
      </c>
      <c r="J34" s="127">
        <v>6.8799999999999998E-3</v>
      </c>
      <c r="K34" s="127">
        <v>9.4500000000000001E-3</v>
      </c>
      <c r="L34" s="127">
        <v>-6.8000000000000005E-4</v>
      </c>
      <c r="M34" s="127">
        <v>-1.42E-3</v>
      </c>
      <c r="N34" s="127">
        <v>1.155E-2</v>
      </c>
      <c r="O34" s="58" t="str">
        <f t="shared" ref="O34:O46" si="0">MID(UPPER(TEXT(A34,"mmm")),1,1)</f>
        <v>M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136</v>
      </c>
      <c r="B35" s="112" t="s">
        <v>137</v>
      </c>
      <c r="C35" s="127">
        <v>0.11538</v>
      </c>
      <c r="D35" s="127">
        <v>5.4400000000000004E-3</v>
      </c>
      <c r="E35" s="127">
        <v>5.0689999999999999E-2</v>
      </c>
      <c r="F35" s="127">
        <v>5.9249999999999997E-2</v>
      </c>
      <c r="G35" s="127">
        <v>2.86E-2</v>
      </c>
      <c r="H35" s="127">
        <v>-1.31E-3</v>
      </c>
      <c r="I35" s="127">
        <v>1.465E-2</v>
      </c>
      <c r="J35" s="127">
        <v>1.5259999999999999E-2</v>
      </c>
      <c r="K35" s="127">
        <v>1.9859999999999999E-2</v>
      </c>
      <c r="L35" s="127">
        <v>6.8999999999999997E-4</v>
      </c>
      <c r="M35" s="127">
        <v>3.7799999999999999E-3</v>
      </c>
      <c r="N35" s="127">
        <v>1.5389999999999999E-2</v>
      </c>
      <c r="O35" s="58" t="str">
        <f t="shared" si="0"/>
        <v>J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138</v>
      </c>
      <c r="B36" s="112" t="s">
        <v>140</v>
      </c>
      <c r="C36" s="127">
        <v>3.2199999999999999E-2</v>
      </c>
      <c r="D36" s="127">
        <v>4.3200000000000001E-3</v>
      </c>
      <c r="E36" s="127">
        <v>1.8400000000000001E-3</v>
      </c>
      <c r="F36" s="127">
        <v>2.6040000000000001E-2</v>
      </c>
      <c r="G36" s="127">
        <v>2.9159999999999998E-2</v>
      </c>
      <c r="H36" s="127">
        <v>-4.4000000000000002E-4</v>
      </c>
      <c r="I36" s="127">
        <v>1.278E-2</v>
      </c>
      <c r="J36" s="127">
        <v>1.6820000000000002E-2</v>
      </c>
      <c r="K36" s="127">
        <v>2.265E-2</v>
      </c>
      <c r="L36" s="127">
        <v>-6.9999999999999994E-5</v>
      </c>
      <c r="M36" s="127">
        <v>4.1900000000000001E-3</v>
      </c>
      <c r="N36" s="127">
        <v>1.8530000000000001E-2</v>
      </c>
      <c r="O36" s="58" t="str">
        <f t="shared" si="0"/>
        <v>J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143</v>
      </c>
      <c r="B37" s="112" t="s">
        <v>144</v>
      </c>
      <c r="C37" s="127">
        <v>-7.9299999999999995E-3</v>
      </c>
      <c r="D37" s="127">
        <v>-4.4099999999999999E-3</v>
      </c>
      <c r="E37" s="127">
        <v>6.3200000000000001E-3</v>
      </c>
      <c r="F37" s="127">
        <v>-9.8399999999999998E-3</v>
      </c>
      <c r="G37" s="127">
        <v>2.4219999999999998E-2</v>
      </c>
      <c r="H37" s="127">
        <v>-8.8000000000000003E-4</v>
      </c>
      <c r="I37" s="127">
        <v>1.17E-2</v>
      </c>
      <c r="J37" s="127">
        <v>1.34E-2</v>
      </c>
      <c r="K37" s="127">
        <v>1.9230000000000001E-2</v>
      </c>
      <c r="L37" s="127">
        <v>-1.4999999999999999E-4</v>
      </c>
      <c r="M37" s="127">
        <v>4.79E-3</v>
      </c>
      <c r="N37" s="127">
        <v>1.4590000000000001E-2</v>
      </c>
      <c r="O37" s="58" t="str">
        <f t="shared" si="0"/>
        <v>A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145</v>
      </c>
      <c r="B38" s="112" t="s">
        <v>146</v>
      </c>
      <c r="C38" s="127">
        <v>4.2459999999999998E-2</v>
      </c>
      <c r="D38" s="127">
        <v>8.0599999999999995E-3</v>
      </c>
      <c r="E38" s="127">
        <v>2.0289999999999999E-2</v>
      </c>
      <c r="F38" s="127">
        <v>1.4109999999999999E-2</v>
      </c>
      <c r="G38" s="127">
        <v>2.615E-2</v>
      </c>
      <c r="H38" s="127">
        <v>6.9999999999999994E-5</v>
      </c>
      <c r="I38" s="127">
        <v>1.26E-2</v>
      </c>
      <c r="J38" s="127">
        <v>1.3480000000000001E-2</v>
      </c>
      <c r="K38" s="127">
        <v>2.1729999999999999E-2</v>
      </c>
      <c r="L38" s="127">
        <v>8.0999999999999996E-4</v>
      </c>
      <c r="M38" s="127">
        <v>7.5799999999999999E-3</v>
      </c>
      <c r="N38" s="127">
        <v>1.3339999999999999E-2</v>
      </c>
      <c r="O38" s="58" t="str">
        <f t="shared" si="0"/>
        <v>S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147</v>
      </c>
      <c r="B39" s="112" t="s">
        <v>148</v>
      </c>
      <c r="C39" s="127">
        <v>6.1399999999999996E-3</v>
      </c>
      <c r="D39" s="127">
        <v>1.7600000000000001E-3</v>
      </c>
      <c r="E39" s="127">
        <v>7.4200000000000004E-3</v>
      </c>
      <c r="F39" s="127">
        <v>-3.0400000000000002E-3</v>
      </c>
      <c r="G39" s="127">
        <v>2.4199999999999999E-2</v>
      </c>
      <c r="H39" s="127">
        <v>2.1000000000000001E-4</v>
      </c>
      <c r="I39" s="127">
        <v>1.214E-2</v>
      </c>
      <c r="J39" s="127">
        <v>1.1849999999999999E-2</v>
      </c>
      <c r="K39" s="127">
        <v>2.0580000000000001E-2</v>
      </c>
      <c r="L39" s="127">
        <v>-4.8000000000000001E-4</v>
      </c>
      <c r="M39" s="127">
        <v>9.8399999999999998E-3</v>
      </c>
      <c r="N39" s="127">
        <v>1.1220000000000001E-2</v>
      </c>
      <c r="O39" s="58" t="str">
        <f t="shared" si="0"/>
        <v>O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149</v>
      </c>
      <c r="B40" s="112" t="s">
        <v>150</v>
      </c>
      <c r="C40" s="127">
        <v>6.1129999999999997E-2</v>
      </c>
      <c r="D40" s="127">
        <v>-2.9299999999999999E-3</v>
      </c>
      <c r="E40" s="127">
        <v>1.796E-2</v>
      </c>
      <c r="F40" s="127">
        <v>4.6100000000000002E-2</v>
      </c>
      <c r="G40" s="127">
        <v>2.7439999999999999E-2</v>
      </c>
      <c r="H40" s="127">
        <v>-5.0000000000000002E-5</v>
      </c>
      <c r="I40" s="127">
        <v>1.256E-2</v>
      </c>
      <c r="J40" s="127">
        <v>1.4930000000000001E-2</v>
      </c>
      <c r="K40" s="127">
        <v>2.647E-2</v>
      </c>
      <c r="L40" s="127">
        <v>-3.4000000000000002E-4</v>
      </c>
      <c r="M40" s="127">
        <v>1.1650000000000001E-2</v>
      </c>
      <c r="N40" s="127">
        <v>1.516E-2</v>
      </c>
      <c r="O40" s="58" t="str">
        <f t="shared" si="0"/>
        <v>N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151</v>
      </c>
      <c r="B41" s="112" t="s">
        <v>152</v>
      </c>
      <c r="C41" s="127">
        <v>5.0959999999999998E-2</v>
      </c>
      <c r="D41" s="127">
        <v>5.9699999999999996E-3</v>
      </c>
      <c r="E41" s="127">
        <v>1.0529999999999999E-2</v>
      </c>
      <c r="F41" s="127">
        <v>3.4459999999999998E-2</v>
      </c>
      <c r="G41" s="127">
        <v>2.9499999999999998E-2</v>
      </c>
      <c r="H41" s="127">
        <v>4.0999999999999999E-4</v>
      </c>
      <c r="I41" s="127">
        <v>1.242E-2</v>
      </c>
      <c r="J41" s="127">
        <v>1.6670000000000001E-2</v>
      </c>
      <c r="K41" s="127">
        <v>2.9499999999999998E-2</v>
      </c>
      <c r="L41" s="127">
        <v>4.0999999999999999E-4</v>
      </c>
      <c r="M41" s="127">
        <v>1.242E-2</v>
      </c>
      <c r="N41" s="127">
        <v>1.6670000000000001E-2</v>
      </c>
      <c r="O41" s="58" t="str">
        <f t="shared" si="0"/>
        <v>D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153</v>
      </c>
      <c r="B42" s="112" t="s">
        <v>154</v>
      </c>
      <c r="C42" s="127">
        <v>5.169E-2</v>
      </c>
      <c r="D42" s="127">
        <v>-1.119E-2</v>
      </c>
      <c r="E42" s="127">
        <v>2.8989999999999998E-2</v>
      </c>
      <c r="F42" s="127">
        <v>3.3890000000000003E-2</v>
      </c>
      <c r="G42" s="127">
        <v>5.169E-2</v>
      </c>
      <c r="H42" s="127">
        <v>-1.119E-2</v>
      </c>
      <c r="I42" s="127">
        <v>2.8989999999999998E-2</v>
      </c>
      <c r="J42" s="127">
        <v>3.3890000000000003E-2</v>
      </c>
      <c r="K42" s="127">
        <v>3.1800000000000002E-2</v>
      </c>
      <c r="L42" s="127">
        <v>5.9999999999999995E-4</v>
      </c>
      <c r="M42" s="127">
        <v>1.4710000000000001E-2</v>
      </c>
      <c r="N42" s="127">
        <v>1.6490000000000001E-2</v>
      </c>
      <c r="O42" s="58" t="str">
        <f t="shared" si="0"/>
        <v>E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156</v>
      </c>
      <c r="B43" s="112" t="s">
        <v>158</v>
      </c>
      <c r="C43" s="127">
        <v>1.7590000000000001E-2</v>
      </c>
      <c r="D43" s="127">
        <v>4.8999999999999998E-4</v>
      </c>
      <c r="E43" s="127">
        <v>-4.3800000000000002E-3</v>
      </c>
      <c r="F43" s="127">
        <v>2.1479999999999999E-2</v>
      </c>
      <c r="G43" s="127">
        <v>3.5709999999999999E-2</v>
      </c>
      <c r="H43" s="127">
        <v>-5.9500000000000004E-3</v>
      </c>
      <c r="I43" s="127">
        <v>1.3350000000000001E-2</v>
      </c>
      <c r="J43" s="127">
        <v>2.8309999999999998E-2</v>
      </c>
      <c r="K43" s="127">
        <v>3.3520000000000001E-2</v>
      </c>
      <c r="L43" s="127">
        <v>7.9000000000000001E-4</v>
      </c>
      <c r="M43" s="127">
        <v>1.329E-2</v>
      </c>
      <c r="N43" s="127">
        <v>1.9439999999999999E-2</v>
      </c>
      <c r="O43" s="58" t="str">
        <f t="shared" si="0"/>
        <v>F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159</v>
      </c>
      <c r="B44" s="112" t="s">
        <v>160</v>
      </c>
      <c r="C44" s="127">
        <v>-2.1909999999999999E-2</v>
      </c>
      <c r="D44" s="127">
        <v>3.31E-3</v>
      </c>
      <c r="E44" s="127">
        <v>-1.881E-2</v>
      </c>
      <c r="F44" s="127">
        <v>-6.4099999999999999E-3</v>
      </c>
      <c r="G44" s="127">
        <v>1.635E-2</v>
      </c>
      <c r="H44" s="127">
        <v>-2.8999999999999998E-3</v>
      </c>
      <c r="I44" s="127">
        <v>2.5600000000000002E-3</v>
      </c>
      <c r="J44" s="127">
        <v>1.669E-2</v>
      </c>
      <c r="K44" s="127">
        <v>2.6620000000000001E-2</v>
      </c>
      <c r="L44" s="127">
        <v>-4.8999999999999998E-4</v>
      </c>
      <c r="M44" s="127">
        <v>9.9500000000000005E-3</v>
      </c>
      <c r="N44" s="127">
        <v>1.7160000000000002E-2</v>
      </c>
      <c r="O44" s="58" t="str">
        <f t="shared" si="0"/>
        <v>M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161</v>
      </c>
      <c r="B45" s="112" t="s">
        <v>162</v>
      </c>
      <c r="C45" s="127">
        <v>9.5700000000000004E-3</v>
      </c>
      <c r="D45" s="127">
        <v>4.3600000000000002E-3</v>
      </c>
      <c r="E45" s="127">
        <v>5.3299999999999997E-3</v>
      </c>
      <c r="F45" s="127">
        <v>-1.2E-4</v>
      </c>
      <c r="G45" s="127">
        <v>1.4840000000000001E-2</v>
      </c>
      <c r="H45" s="127">
        <v>-1.2700000000000001E-3</v>
      </c>
      <c r="I45" s="127">
        <v>3.2399999999999998E-3</v>
      </c>
      <c r="J45" s="127">
        <v>1.2869999999999999E-2</v>
      </c>
      <c r="K45" s="127">
        <v>2.9489999999999999E-2</v>
      </c>
      <c r="L45" s="127">
        <v>5.1000000000000004E-4</v>
      </c>
      <c r="M45" s="127">
        <v>1.059E-2</v>
      </c>
      <c r="N45" s="127">
        <v>1.839E-2</v>
      </c>
      <c r="O45" s="58" t="str">
        <f t="shared" si="0"/>
        <v>A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163</v>
      </c>
      <c r="B46" s="112" t="s">
        <v>164</v>
      </c>
      <c r="C46" s="127">
        <v>2.3310000000000001E-2</v>
      </c>
      <c r="D46" s="127">
        <v>-4.1799999999999997E-3</v>
      </c>
      <c r="E46" s="127">
        <v>1.537E-2</v>
      </c>
      <c r="F46" s="127">
        <v>1.2120000000000001E-2</v>
      </c>
      <c r="G46" s="127">
        <v>1.643E-2</v>
      </c>
      <c r="H46" s="127">
        <v>-1.83E-3</v>
      </c>
      <c r="I46" s="127">
        <v>5.5300000000000002E-3</v>
      </c>
      <c r="J46" s="127">
        <v>1.273E-2</v>
      </c>
      <c r="K46" s="127">
        <v>3.124E-2</v>
      </c>
      <c r="L46" s="127">
        <v>6.8000000000000005E-4</v>
      </c>
      <c r="M46" s="127">
        <v>1.1469999999999999E-2</v>
      </c>
      <c r="N46" s="127">
        <v>1.9089999999999999E-2</v>
      </c>
      <c r="O46" s="58" t="str">
        <f t="shared" si="0"/>
        <v>M</v>
      </c>
    </row>
    <row r="49" spans="1:9">
      <c r="B49" s="52" t="str">
        <f>"Máxima "&amp;MID(B2,7,4)</f>
        <v>Máxima 2026</v>
      </c>
      <c r="C49" s="52" t="str">
        <f>"Media "&amp;MID(B2,7,4)</f>
        <v>Media 2026</v>
      </c>
      <c r="D49" s="52" t="str">
        <f>"Mínima "&amp;MID(B2,7,4)</f>
        <v>Mínima 2026</v>
      </c>
      <c r="E49" s="53" t="str">
        <f>"Media "&amp;MID(B2,7,4)-1</f>
        <v>Media 2025</v>
      </c>
      <c r="F49" s="54"/>
      <c r="G49" s="53" t="str">
        <f>"Banda máxima "&amp;MID(B2,7,4)-20&amp;"-"&amp;MID(B2,7,4)-1</f>
        <v>Banda máxima 2006-2025</v>
      </c>
      <c r="H49" s="52" t="str">
        <f>"Banda mínima "&amp;MID(B2,7,4)-20&amp;"-"&amp;MID(B2,7,4)-1</f>
        <v>Banda mínima 2006-2025</v>
      </c>
    </row>
    <row r="50" spans="1:9">
      <c r="A50" s="48" t="s">
        <v>53</v>
      </c>
      <c r="B50" s="120" t="s">
        <v>55</v>
      </c>
      <c r="C50" s="120" t="s">
        <v>56</v>
      </c>
      <c r="D50" s="120" t="s">
        <v>57</v>
      </c>
      <c r="E50" s="120" t="s">
        <v>58</v>
      </c>
      <c r="F50" s="48" t="s">
        <v>53</v>
      </c>
      <c r="G50" s="120" t="s">
        <v>60</v>
      </c>
      <c r="H50" s="120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168</v>
      </c>
      <c r="B52" s="128">
        <v>23.439</v>
      </c>
      <c r="C52" s="128">
        <v>18.515999999999998</v>
      </c>
      <c r="D52" s="128">
        <v>13.593</v>
      </c>
      <c r="E52" s="128">
        <v>17.757999999999999</v>
      </c>
      <c r="F52" s="51">
        <v>1</v>
      </c>
      <c r="G52" s="128">
        <v>20.234736842099998</v>
      </c>
      <c r="H52" s="128">
        <v>9.9176315789</v>
      </c>
      <c r="I52" s="115"/>
    </row>
    <row r="53" spans="1:9">
      <c r="A53" s="50" t="s">
        <v>169</v>
      </c>
      <c r="B53" s="128">
        <v>21.042000000000002</v>
      </c>
      <c r="C53" s="128">
        <v>17.952000000000002</v>
      </c>
      <c r="D53" s="128">
        <v>14.862</v>
      </c>
      <c r="E53" s="128">
        <v>17.408000000000001</v>
      </c>
      <c r="F53" s="51">
        <v>2</v>
      </c>
      <c r="G53" s="128">
        <v>21.0813157895</v>
      </c>
      <c r="H53" s="128">
        <v>10.098105263200001</v>
      </c>
      <c r="I53" s="115"/>
    </row>
    <row r="54" spans="1:9">
      <c r="A54" s="50" t="s">
        <v>170</v>
      </c>
      <c r="B54" s="128">
        <v>20.754000000000001</v>
      </c>
      <c r="C54" s="128">
        <v>17.352</v>
      </c>
      <c r="D54" s="128">
        <v>13.95</v>
      </c>
      <c r="E54" s="128">
        <v>18.09</v>
      </c>
      <c r="F54" s="51">
        <v>3</v>
      </c>
      <c r="G54" s="128">
        <v>21.5395263158</v>
      </c>
      <c r="H54" s="128">
        <v>10.8694210526</v>
      </c>
      <c r="I54" s="115"/>
    </row>
    <row r="55" spans="1:9">
      <c r="A55" s="50" t="s">
        <v>171</v>
      </c>
      <c r="B55" s="128">
        <v>20.789000000000001</v>
      </c>
      <c r="C55" s="128">
        <v>16.550999999999998</v>
      </c>
      <c r="D55" s="128">
        <v>12.313000000000001</v>
      </c>
      <c r="E55" s="128">
        <v>17.401</v>
      </c>
      <c r="F55" s="51">
        <v>4</v>
      </c>
      <c r="G55" s="128">
        <v>21.528315789499999</v>
      </c>
      <c r="H55" s="128">
        <v>11.225263157900001</v>
      </c>
      <c r="I55" s="115"/>
    </row>
    <row r="56" spans="1:9">
      <c r="A56" s="50" t="s">
        <v>172</v>
      </c>
      <c r="B56" s="128">
        <v>20.484000000000002</v>
      </c>
      <c r="C56" s="128">
        <v>15.629</v>
      </c>
      <c r="D56" s="128">
        <v>10.775</v>
      </c>
      <c r="E56" s="128">
        <v>16.324999999999999</v>
      </c>
      <c r="F56" s="51">
        <v>5</v>
      </c>
      <c r="G56" s="128">
        <v>21.650894736800002</v>
      </c>
      <c r="H56" s="128">
        <v>11.305</v>
      </c>
      <c r="I56" s="115"/>
    </row>
    <row r="57" spans="1:9">
      <c r="A57" s="50" t="s">
        <v>173</v>
      </c>
      <c r="B57" s="128">
        <v>20.858000000000001</v>
      </c>
      <c r="C57" s="128">
        <v>15.378</v>
      </c>
      <c r="D57" s="128">
        <v>9.8979999999999997</v>
      </c>
      <c r="E57" s="128">
        <v>14.366</v>
      </c>
      <c r="F57" s="51">
        <v>6</v>
      </c>
      <c r="G57" s="128">
        <v>22.299105263200001</v>
      </c>
      <c r="H57" s="128">
        <v>11.138684210499999</v>
      </c>
      <c r="I57" s="115"/>
    </row>
    <row r="58" spans="1:9">
      <c r="A58" s="50" t="s">
        <v>174</v>
      </c>
      <c r="B58" s="128">
        <v>20.734000000000002</v>
      </c>
      <c r="C58" s="128">
        <v>15.676</v>
      </c>
      <c r="D58" s="128">
        <v>10.618</v>
      </c>
      <c r="E58" s="128">
        <v>14.926</v>
      </c>
      <c r="F58" s="51">
        <v>7</v>
      </c>
      <c r="G58" s="128">
        <v>22.8152105263</v>
      </c>
      <c r="H58" s="128">
        <v>11.8992631579</v>
      </c>
      <c r="I58" s="115"/>
    </row>
    <row r="59" spans="1:9">
      <c r="A59" s="50" t="s">
        <v>175</v>
      </c>
      <c r="B59" s="128">
        <v>20.613</v>
      </c>
      <c r="C59" s="128">
        <v>15.893000000000001</v>
      </c>
      <c r="D59" s="128">
        <v>11.172000000000001</v>
      </c>
      <c r="E59" s="128">
        <v>15.455</v>
      </c>
      <c r="F59" s="51">
        <v>8</v>
      </c>
      <c r="G59" s="128">
        <v>22.708736842099999</v>
      </c>
      <c r="H59" s="128">
        <v>12.599052631599999</v>
      </c>
      <c r="I59" s="115"/>
    </row>
    <row r="60" spans="1:9">
      <c r="A60" s="50" t="s">
        <v>176</v>
      </c>
      <c r="B60" s="128">
        <v>19.904</v>
      </c>
      <c r="C60" s="128">
        <v>16.247</v>
      </c>
      <c r="D60" s="128">
        <v>12.59</v>
      </c>
      <c r="E60" s="128">
        <v>15.43</v>
      </c>
      <c r="F60" s="51">
        <v>9</v>
      </c>
      <c r="G60" s="128">
        <v>22.746210526300001</v>
      </c>
      <c r="H60" s="128">
        <v>12.6874210526</v>
      </c>
      <c r="I60" s="115"/>
    </row>
    <row r="61" spans="1:9">
      <c r="A61" s="50" t="s">
        <v>177</v>
      </c>
      <c r="B61" s="128">
        <v>21.001999999999999</v>
      </c>
      <c r="C61" s="128">
        <v>16.192</v>
      </c>
      <c r="D61" s="128">
        <v>11.381</v>
      </c>
      <c r="E61" s="128">
        <v>16.103999999999999</v>
      </c>
      <c r="F61" s="51">
        <v>10</v>
      </c>
      <c r="G61" s="128">
        <v>22.770368421099999</v>
      </c>
      <c r="H61" s="128">
        <v>12.736631578900001</v>
      </c>
      <c r="I61" s="115"/>
    </row>
    <row r="62" spans="1:9">
      <c r="A62" s="50" t="s">
        <v>178</v>
      </c>
      <c r="B62" s="128">
        <v>22.327000000000002</v>
      </c>
      <c r="C62" s="128">
        <v>16.795000000000002</v>
      </c>
      <c r="D62" s="128">
        <v>11.263</v>
      </c>
      <c r="E62" s="128">
        <v>16.138999999999999</v>
      </c>
      <c r="F62" s="51">
        <v>11</v>
      </c>
      <c r="G62" s="128">
        <v>22.8238947368</v>
      </c>
      <c r="H62" s="128">
        <v>12.430684210500001</v>
      </c>
      <c r="I62" s="115"/>
    </row>
    <row r="63" spans="1:9">
      <c r="A63" s="50" t="s">
        <v>179</v>
      </c>
      <c r="B63" s="128">
        <v>21.312999999999999</v>
      </c>
      <c r="C63" s="128">
        <v>16.376999999999999</v>
      </c>
      <c r="D63" s="128">
        <v>11.44</v>
      </c>
      <c r="E63" s="128">
        <v>15.84</v>
      </c>
      <c r="F63" s="51">
        <v>12</v>
      </c>
      <c r="G63" s="128">
        <v>22.396000000000001</v>
      </c>
      <c r="H63" s="128">
        <v>11.9824736842</v>
      </c>
      <c r="I63" s="115"/>
    </row>
    <row r="64" spans="1:9">
      <c r="A64" s="50" t="s">
        <v>180</v>
      </c>
      <c r="B64" s="128">
        <v>21.977</v>
      </c>
      <c r="C64" s="128">
        <v>16.771999999999998</v>
      </c>
      <c r="D64" s="128">
        <v>11.567</v>
      </c>
      <c r="E64" s="128">
        <v>16.268999999999998</v>
      </c>
      <c r="F64" s="51">
        <v>13</v>
      </c>
      <c r="G64" s="128">
        <v>22.267578947400001</v>
      </c>
      <c r="H64" s="128">
        <v>12.0091052632</v>
      </c>
      <c r="I64" s="115"/>
    </row>
    <row r="65" spans="1:9">
      <c r="A65" s="50" t="s">
        <v>181</v>
      </c>
      <c r="B65" s="128">
        <v>22.216000000000001</v>
      </c>
      <c r="C65" s="128">
        <v>16.984000000000002</v>
      </c>
      <c r="D65" s="128">
        <v>11.750999999999999</v>
      </c>
      <c r="E65" s="128">
        <v>16.742999999999999</v>
      </c>
      <c r="F65" s="51">
        <v>14</v>
      </c>
      <c r="G65" s="128">
        <v>21.9454210526</v>
      </c>
      <c r="H65" s="128">
        <v>12.073947368400001</v>
      </c>
      <c r="I65" s="115"/>
    </row>
    <row r="66" spans="1:9">
      <c r="A66" s="50" t="s">
        <v>182</v>
      </c>
      <c r="B66" s="128">
        <v>19.440000000000001</v>
      </c>
      <c r="C66" s="128">
        <v>14.959</v>
      </c>
      <c r="D66" s="128">
        <v>10.478999999999999</v>
      </c>
      <c r="E66" s="128">
        <v>16.797000000000001</v>
      </c>
      <c r="F66" s="51">
        <v>15</v>
      </c>
      <c r="G66" s="128">
        <v>22.117578947399998</v>
      </c>
      <c r="H66" s="128">
        <v>11.721052631599999</v>
      </c>
      <c r="I66" s="115"/>
    </row>
    <row r="67" spans="1:9">
      <c r="A67" s="50" t="s">
        <v>183</v>
      </c>
      <c r="B67" s="128">
        <v>20.681999999999999</v>
      </c>
      <c r="C67" s="128">
        <v>14.554</v>
      </c>
      <c r="D67" s="128">
        <v>8.4260000000000002</v>
      </c>
      <c r="E67" s="128">
        <v>18.033000000000001</v>
      </c>
      <c r="F67" s="51">
        <v>16</v>
      </c>
      <c r="G67" s="128">
        <v>23.130842105300001</v>
      </c>
      <c r="H67" s="128">
        <v>11.8145263158</v>
      </c>
      <c r="I67" s="115"/>
    </row>
    <row r="68" spans="1:9">
      <c r="A68" s="50" t="s">
        <v>184</v>
      </c>
      <c r="B68" s="128">
        <v>21.696999999999999</v>
      </c>
      <c r="C68" s="128">
        <v>16.289000000000001</v>
      </c>
      <c r="D68" s="128">
        <v>10.88</v>
      </c>
      <c r="E68" s="128">
        <v>18.734000000000002</v>
      </c>
      <c r="F68" s="51">
        <v>17</v>
      </c>
      <c r="G68" s="128">
        <v>23.103000000000002</v>
      </c>
      <c r="H68" s="128">
        <v>12.238263157900001</v>
      </c>
      <c r="I68" s="115"/>
    </row>
    <row r="69" spans="1:9">
      <c r="A69" s="50" t="s">
        <v>185</v>
      </c>
      <c r="B69" s="128">
        <v>22.565999999999999</v>
      </c>
      <c r="C69" s="128">
        <v>17.071999999999999</v>
      </c>
      <c r="D69" s="128">
        <v>11.579000000000001</v>
      </c>
      <c r="E69" s="128">
        <v>19.782</v>
      </c>
      <c r="F69" s="51">
        <v>18</v>
      </c>
      <c r="G69" s="128">
        <v>23.0405789474</v>
      </c>
      <c r="H69" s="128">
        <v>12.4179473684</v>
      </c>
      <c r="I69" s="115"/>
    </row>
    <row r="70" spans="1:9">
      <c r="A70" s="50" t="s">
        <v>186</v>
      </c>
      <c r="B70" s="128">
        <v>25.846</v>
      </c>
      <c r="C70" s="128">
        <v>19.341999999999999</v>
      </c>
      <c r="D70" s="128">
        <v>12.837999999999999</v>
      </c>
      <c r="E70" s="128">
        <v>18.555</v>
      </c>
      <c r="F70" s="51">
        <v>19</v>
      </c>
      <c r="G70" s="128">
        <v>22.4891578947</v>
      </c>
      <c r="H70" s="128">
        <v>12.371210526300001</v>
      </c>
      <c r="I70" s="115"/>
    </row>
    <row r="71" spans="1:9">
      <c r="A71" s="50" t="s">
        <v>187</v>
      </c>
      <c r="B71" s="128">
        <v>27.331</v>
      </c>
      <c r="C71" s="128">
        <v>20.535</v>
      </c>
      <c r="D71" s="128">
        <v>13.739000000000001</v>
      </c>
      <c r="E71" s="128">
        <v>19.161999999999999</v>
      </c>
      <c r="F71" s="51">
        <v>20</v>
      </c>
      <c r="G71" s="128">
        <v>22.843105263199998</v>
      </c>
      <c r="H71" s="128">
        <v>12.2491578947</v>
      </c>
      <c r="I71" s="115"/>
    </row>
    <row r="72" spans="1:9">
      <c r="A72" s="50" t="s">
        <v>188</v>
      </c>
      <c r="B72" s="128">
        <v>30.285</v>
      </c>
      <c r="C72" s="128">
        <v>22.515000000000001</v>
      </c>
      <c r="D72" s="128">
        <v>14.744</v>
      </c>
      <c r="E72" s="128">
        <v>19.263000000000002</v>
      </c>
      <c r="F72" s="51">
        <v>21</v>
      </c>
      <c r="G72" s="128">
        <v>23.484052631600001</v>
      </c>
      <c r="H72" s="128">
        <v>12.7513684211</v>
      </c>
      <c r="I72" s="115"/>
    </row>
    <row r="73" spans="1:9">
      <c r="A73" s="50" t="s">
        <v>189</v>
      </c>
      <c r="B73" s="128">
        <v>31.094999999999999</v>
      </c>
      <c r="C73" s="128">
        <v>23.49</v>
      </c>
      <c r="D73" s="128">
        <v>15.884</v>
      </c>
      <c r="E73" s="128">
        <v>18.600999999999999</v>
      </c>
      <c r="F73" s="51">
        <v>22</v>
      </c>
      <c r="G73" s="128">
        <v>23.444947368400001</v>
      </c>
      <c r="H73" s="128">
        <v>13.1185789474</v>
      </c>
      <c r="I73" s="115"/>
    </row>
    <row r="74" spans="1:9">
      <c r="A74" s="50" t="s">
        <v>190</v>
      </c>
      <c r="B74" s="128">
        <v>29.943999999999999</v>
      </c>
      <c r="C74" s="128">
        <v>23.289000000000001</v>
      </c>
      <c r="D74" s="128">
        <v>16.634</v>
      </c>
      <c r="E74" s="128">
        <v>17.667999999999999</v>
      </c>
      <c r="F74" s="51">
        <v>23</v>
      </c>
      <c r="G74" s="128">
        <v>23.026631578899998</v>
      </c>
      <c r="H74" s="128">
        <v>12.8602105263</v>
      </c>
      <c r="I74" s="115"/>
    </row>
    <row r="75" spans="1:9">
      <c r="A75" s="50" t="s">
        <v>191</v>
      </c>
      <c r="B75" s="128">
        <v>30.355</v>
      </c>
      <c r="C75" s="128">
        <v>23.611000000000001</v>
      </c>
      <c r="D75" s="128">
        <v>16.867000000000001</v>
      </c>
      <c r="E75" s="128">
        <v>18.489999999999998</v>
      </c>
      <c r="F75" s="51">
        <v>24</v>
      </c>
      <c r="G75" s="128">
        <v>23.4382631579</v>
      </c>
      <c r="H75" s="128">
        <v>13.033789473700001</v>
      </c>
      <c r="I75" s="115"/>
    </row>
    <row r="76" spans="1:9">
      <c r="A76" s="50" t="s">
        <v>192</v>
      </c>
      <c r="B76" s="128">
        <v>30.588999999999999</v>
      </c>
      <c r="C76" s="128">
        <v>23.847999999999999</v>
      </c>
      <c r="D76" s="128">
        <v>17.106000000000002</v>
      </c>
      <c r="E76" s="128">
        <v>19.815000000000001</v>
      </c>
      <c r="F76" s="51">
        <v>25</v>
      </c>
      <c r="G76" s="128">
        <v>23.316052631600002</v>
      </c>
      <c r="H76" s="128">
        <v>13.1251052632</v>
      </c>
      <c r="I76" s="115"/>
    </row>
    <row r="77" spans="1:9">
      <c r="A77" s="50" t="s">
        <v>193</v>
      </c>
      <c r="B77" s="128">
        <v>31.245999999999999</v>
      </c>
      <c r="C77" s="128">
        <v>23.829000000000001</v>
      </c>
      <c r="D77" s="128">
        <v>16.413</v>
      </c>
      <c r="E77" s="128">
        <v>20.742999999999999</v>
      </c>
      <c r="F77" s="51">
        <v>26</v>
      </c>
      <c r="G77" s="128">
        <v>23.801157894700001</v>
      </c>
      <c r="H77" s="128">
        <v>13.3265789474</v>
      </c>
      <c r="I77" s="115"/>
    </row>
    <row r="78" spans="1:9">
      <c r="A78" s="50" t="s">
        <v>194</v>
      </c>
      <c r="B78" s="128">
        <v>32.198999999999998</v>
      </c>
      <c r="C78" s="128">
        <v>24.324999999999999</v>
      </c>
      <c r="D78" s="128">
        <v>16.451000000000001</v>
      </c>
      <c r="E78" s="128">
        <v>21.125</v>
      </c>
      <c r="F78" s="51">
        <v>27</v>
      </c>
      <c r="G78" s="128">
        <v>24.4913157895</v>
      </c>
      <c r="H78" s="128">
        <v>13.750473684199999</v>
      </c>
      <c r="I78" s="115"/>
    </row>
    <row r="79" spans="1:9">
      <c r="A79" s="50" t="s">
        <v>195</v>
      </c>
      <c r="B79" s="128">
        <v>32.292999999999999</v>
      </c>
      <c r="C79" s="128">
        <v>24.707000000000001</v>
      </c>
      <c r="D79" s="128">
        <v>17.120999999999999</v>
      </c>
      <c r="E79" s="128">
        <v>22.256</v>
      </c>
      <c r="F79" s="51">
        <v>28</v>
      </c>
      <c r="G79" s="128">
        <v>24.5308421053</v>
      </c>
      <c r="H79" s="128">
        <v>14.0434736842</v>
      </c>
      <c r="I79" s="115"/>
    </row>
    <row r="80" spans="1:9">
      <c r="A80" s="50" t="s">
        <v>196</v>
      </c>
      <c r="B80" s="128">
        <v>31.411999999999999</v>
      </c>
      <c r="C80" s="128">
        <v>24.577000000000002</v>
      </c>
      <c r="D80" s="128">
        <v>17.742000000000001</v>
      </c>
      <c r="E80" s="128">
        <v>23.943999999999999</v>
      </c>
      <c r="F80" s="51">
        <v>29</v>
      </c>
      <c r="G80" s="128">
        <v>24.984578947399999</v>
      </c>
      <c r="H80" s="128">
        <v>13.9478947368</v>
      </c>
      <c r="I80" s="115"/>
    </row>
    <row r="81" spans="1:9">
      <c r="A81" s="50" t="s">
        <v>197</v>
      </c>
      <c r="B81" s="128">
        <v>29.917000000000002</v>
      </c>
      <c r="C81" s="128">
        <v>23.992999999999999</v>
      </c>
      <c r="D81" s="128">
        <v>18.068999999999999</v>
      </c>
      <c r="E81" s="128">
        <v>24.594999999999999</v>
      </c>
      <c r="F81" s="51">
        <v>30</v>
      </c>
      <c r="G81" s="128">
        <v>24.991263157900001</v>
      </c>
      <c r="H81" s="128">
        <v>14.3822105263</v>
      </c>
      <c r="I81" s="115"/>
    </row>
    <row r="82" spans="1:9">
      <c r="A82" s="50" t="s">
        <v>164</v>
      </c>
      <c r="B82" s="128">
        <v>30.097999999999999</v>
      </c>
      <c r="C82" s="128">
        <v>23.773</v>
      </c>
      <c r="D82" s="128">
        <v>17.449000000000002</v>
      </c>
      <c r="E82" s="128">
        <v>24.27</v>
      </c>
      <c r="F82" s="51">
        <v>31</v>
      </c>
      <c r="G82" s="128">
        <v>25.0471578947</v>
      </c>
      <c r="H82" s="128">
        <v>14.5501578947</v>
      </c>
      <c r="I82" s="114"/>
    </row>
    <row r="85" spans="1:9">
      <c r="A85" s="48" t="s">
        <v>53</v>
      </c>
      <c r="B85" s="55" t="s">
        <v>62</v>
      </c>
    </row>
    <row r="86" spans="1:9" ht="15" thickBot="1">
      <c r="A86" s="56" t="s">
        <v>51</v>
      </c>
      <c r="B86" s="57"/>
    </row>
    <row r="87" spans="1:9">
      <c r="A87" s="50" t="s">
        <v>113</v>
      </c>
      <c r="B87" s="129">
        <v>21122.754694842999</v>
      </c>
      <c r="C87" s="68" t="str">
        <f>MID(UPPER(TEXT(D87,"mmm")),1,1)</f>
        <v>M</v>
      </c>
      <c r="D87" s="71" t="str">
        <f t="shared" ref="D87:D109" si="1">TEXT(EDATE(D88,-1),"mmmm aaaa")</f>
        <v>mayo 2024</v>
      </c>
      <c r="E87" s="72">
        <f>VLOOKUP(D87,A$87:B$122,2,FALSE)</f>
        <v>18312.817936349998</v>
      </c>
    </row>
    <row r="88" spans="1:9">
      <c r="A88" s="50" t="s">
        <v>114</v>
      </c>
      <c r="B88" s="129">
        <v>19197.835311872001</v>
      </c>
      <c r="C88" s="69" t="str">
        <f t="shared" ref="C88:C111" si="2">MID(UPPER(TEXT(D88,"mmm")),1,1)</f>
        <v>J</v>
      </c>
      <c r="D88" s="73" t="str">
        <f t="shared" si="1"/>
        <v>junio 2024</v>
      </c>
      <c r="E88" s="74">
        <f t="shared" ref="E88:E111" si="3">VLOOKUP(D88,A$87:B$122,2,FALSE)</f>
        <v>18372.935849850001</v>
      </c>
    </row>
    <row r="89" spans="1:9">
      <c r="A89" s="50" t="s">
        <v>116</v>
      </c>
      <c r="B89" s="129">
        <v>19520.23085435</v>
      </c>
      <c r="C89" s="69" t="str">
        <f t="shared" si="2"/>
        <v>J</v>
      </c>
      <c r="D89" s="73" t="str">
        <f t="shared" si="1"/>
        <v>julio 2024</v>
      </c>
      <c r="E89" s="74">
        <f t="shared" si="3"/>
        <v>21283.278658343999</v>
      </c>
    </row>
    <row r="90" spans="1:9">
      <c r="A90" s="50" t="s">
        <v>117</v>
      </c>
      <c r="B90" s="129">
        <v>18119.223505656999</v>
      </c>
      <c r="C90" s="69" t="str">
        <f t="shared" si="2"/>
        <v>A</v>
      </c>
      <c r="D90" s="73" t="str">
        <f t="shared" si="1"/>
        <v>agosto 2024</v>
      </c>
      <c r="E90" s="74">
        <f t="shared" si="3"/>
        <v>20890.420749156001</v>
      </c>
    </row>
    <row r="91" spans="1:9">
      <c r="A91" s="50" t="s">
        <v>118</v>
      </c>
      <c r="B91" s="129">
        <v>18312.817936349998</v>
      </c>
      <c r="C91" s="69" t="str">
        <f t="shared" si="2"/>
        <v>S</v>
      </c>
      <c r="D91" s="73" t="str">
        <f t="shared" si="1"/>
        <v>septiembre 2024</v>
      </c>
      <c r="E91" s="74">
        <f t="shared" si="3"/>
        <v>18611.148493471999</v>
      </c>
    </row>
    <row r="92" spans="1:9">
      <c r="A92" s="50" t="s">
        <v>119</v>
      </c>
      <c r="B92" s="129">
        <v>18372.935849850001</v>
      </c>
      <c r="C92" s="69" t="str">
        <f t="shared" si="2"/>
        <v>O</v>
      </c>
      <c r="D92" s="73" t="str">
        <f t="shared" si="1"/>
        <v>octubre 2024</v>
      </c>
      <c r="E92" s="74">
        <f t="shared" si="3"/>
        <v>19023.304535390002</v>
      </c>
    </row>
    <row r="93" spans="1:9">
      <c r="A93" s="50" t="s">
        <v>120</v>
      </c>
      <c r="B93" s="129">
        <v>21283.278658343999</v>
      </c>
      <c r="C93" s="69" t="str">
        <f t="shared" si="2"/>
        <v>N</v>
      </c>
      <c r="D93" s="73" t="str">
        <f t="shared" si="1"/>
        <v>noviembre 2024</v>
      </c>
      <c r="E93" s="74">
        <f t="shared" si="3"/>
        <v>18742.665156711999</v>
      </c>
    </row>
    <row r="94" spans="1:9">
      <c r="A94" s="50" t="s">
        <v>121</v>
      </c>
      <c r="B94" s="129">
        <v>20890.420749156001</v>
      </c>
      <c r="C94" s="69" t="str">
        <f t="shared" si="2"/>
        <v>D</v>
      </c>
      <c r="D94" s="73" t="str">
        <f t="shared" si="1"/>
        <v>diciembre 2024</v>
      </c>
      <c r="E94" s="74">
        <f t="shared" si="3"/>
        <v>20431.586273895999</v>
      </c>
    </row>
    <row r="95" spans="1:9">
      <c r="A95" s="50" t="s">
        <v>123</v>
      </c>
      <c r="B95" s="129">
        <v>18611.148493471999</v>
      </c>
      <c r="C95" s="69" t="str">
        <f t="shared" si="2"/>
        <v>E</v>
      </c>
      <c r="D95" s="73" t="str">
        <f t="shared" si="1"/>
        <v>enero 2025</v>
      </c>
      <c r="E95" s="74">
        <f t="shared" si="3"/>
        <v>21687.167320224002</v>
      </c>
    </row>
    <row r="96" spans="1:9">
      <c r="A96" s="50" t="s">
        <v>124</v>
      </c>
      <c r="B96" s="129">
        <v>19023.304535390002</v>
      </c>
      <c r="C96" s="69" t="str">
        <f t="shared" si="2"/>
        <v>F</v>
      </c>
      <c r="D96" s="73" t="str">
        <f t="shared" si="1"/>
        <v>febrero 2025</v>
      </c>
      <c r="E96" s="74">
        <f t="shared" si="3"/>
        <v>19135.185415920001</v>
      </c>
    </row>
    <row r="97" spans="1:5">
      <c r="A97" s="50" t="s">
        <v>125</v>
      </c>
      <c r="B97" s="129">
        <v>18742.665156711999</v>
      </c>
      <c r="C97" s="69" t="str">
        <f t="shared" si="2"/>
        <v>M</v>
      </c>
      <c r="D97" s="73" t="str">
        <f t="shared" si="1"/>
        <v>marzo 2025</v>
      </c>
      <c r="E97" s="74">
        <f t="shared" si="3"/>
        <v>20651.727257613999</v>
      </c>
    </row>
    <row r="98" spans="1:5">
      <c r="A98" s="50" t="s">
        <v>126</v>
      </c>
      <c r="B98" s="129">
        <v>20431.586273895999</v>
      </c>
      <c r="C98" s="69" t="str">
        <f t="shared" si="2"/>
        <v>A</v>
      </c>
      <c r="D98" s="73" t="str">
        <f t="shared" si="1"/>
        <v>abril 2025</v>
      </c>
      <c r="E98" s="74">
        <f t="shared" si="3"/>
        <v>17627.145771014999</v>
      </c>
    </row>
    <row r="99" spans="1:5">
      <c r="A99" s="50" t="s">
        <v>127</v>
      </c>
      <c r="B99" s="129">
        <v>21687.167320224002</v>
      </c>
      <c r="C99" s="69" t="str">
        <f t="shared" si="2"/>
        <v>M</v>
      </c>
      <c r="D99" s="73" t="str">
        <f t="shared" si="1"/>
        <v>mayo 2025</v>
      </c>
      <c r="E99" s="74">
        <f t="shared" si="3"/>
        <v>18330.100526431001</v>
      </c>
    </row>
    <row r="100" spans="1:5">
      <c r="A100" s="50" t="s">
        <v>130</v>
      </c>
      <c r="B100" s="129">
        <v>19135.185415920001</v>
      </c>
      <c r="C100" s="69" t="str">
        <f t="shared" si="2"/>
        <v>J</v>
      </c>
      <c r="D100" s="73" t="str">
        <f t="shared" si="1"/>
        <v>junio 2025</v>
      </c>
      <c r="E100" s="74">
        <f t="shared" si="3"/>
        <v>20492.835001038002</v>
      </c>
    </row>
    <row r="101" spans="1:5">
      <c r="A101" s="50" t="s">
        <v>132</v>
      </c>
      <c r="B101" s="129">
        <v>20651.727257613999</v>
      </c>
      <c r="C101" s="69" t="str">
        <f t="shared" si="2"/>
        <v>J</v>
      </c>
      <c r="D101" s="73" t="str">
        <f t="shared" si="1"/>
        <v>julio 2025</v>
      </c>
      <c r="E101" s="74">
        <f t="shared" si="3"/>
        <v>21968.529572612999</v>
      </c>
    </row>
    <row r="102" spans="1:5">
      <c r="A102" s="50" t="s">
        <v>133</v>
      </c>
      <c r="B102" s="129">
        <v>17627.145771014999</v>
      </c>
      <c r="C102" s="69" t="str">
        <f t="shared" si="2"/>
        <v>A</v>
      </c>
      <c r="D102" s="73" t="str">
        <f t="shared" si="1"/>
        <v>agosto 2025</v>
      </c>
      <c r="E102" s="74">
        <f t="shared" si="3"/>
        <v>20724.837856991999</v>
      </c>
    </row>
    <row r="103" spans="1:5">
      <c r="A103" s="50" t="s">
        <v>134</v>
      </c>
      <c r="B103" s="129">
        <v>18330.100526431001</v>
      </c>
      <c r="C103" s="69" t="str">
        <f t="shared" si="2"/>
        <v>S</v>
      </c>
      <c r="D103" s="73" t="str">
        <f t="shared" si="1"/>
        <v>septiembre 2025</v>
      </c>
      <c r="E103" s="74">
        <f t="shared" si="3"/>
        <v>19401.295827528</v>
      </c>
    </row>
    <row r="104" spans="1:5">
      <c r="A104" s="50" t="s">
        <v>136</v>
      </c>
      <c r="B104" s="129">
        <v>20492.835001038002</v>
      </c>
      <c r="C104" s="69" t="str">
        <f t="shared" si="2"/>
        <v>O</v>
      </c>
      <c r="D104" s="73" t="str">
        <f t="shared" si="1"/>
        <v>octubre 2025</v>
      </c>
      <c r="E104" s="74">
        <f t="shared" si="3"/>
        <v>19140.049992086999</v>
      </c>
    </row>
    <row r="105" spans="1:5">
      <c r="A105" s="50" t="s">
        <v>138</v>
      </c>
      <c r="B105" s="129">
        <v>21968.529572612999</v>
      </c>
      <c r="C105" s="69" t="str">
        <f t="shared" si="2"/>
        <v>N</v>
      </c>
      <c r="D105" s="73" t="str">
        <f t="shared" si="1"/>
        <v>noviembre 2025</v>
      </c>
      <c r="E105" s="74">
        <f t="shared" si="3"/>
        <v>19888.335172487001</v>
      </c>
    </row>
    <row r="106" spans="1:5">
      <c r="A106" s="50" t="s">
        <v>143</v>
      </c>
      <c r="B106" s="129">
        <v>20724.837856991999</v>
      </c>
      <c r="C106" s="69" t="str">
        <f t="shared" si="2"/>
        <v>D</v>
      </c>
      <c r="D106" s="73" t="str">
        <f t="shared" si="1"/>
        <v>diciembre 2025</v>
      </c>
      <c r="E106" s="74">
        <f t="shared" si="3"/>
        <v>21472.835873579999</v>
      </c>
    </row>
    <row r="107" spans="1:5">
      <c r="A107" s="50" t="s">
        <v>145</v>
      </c>
      <c r="B107" s="129">
        <v>19401.295827528</v>
      </c>
      <c r="C107" s="69" t="str">
        <f t="shared" si="2"/>
        <v>E</v>
      </c>
      <c r="D107" s="73" t="str">
        <f t="shared" si="1"/>
        <v>enero 2026</v>
      </c>
      <c r="E107" s="74">
        <f t="shared" si="3"/>
        <v>22808.189663665002</v>
      </c>
    </row>
    <row r="108" spans="1:5">
      <c r="A108" s="50" t="s">
        <v>147</v>
      </c>
      <c r="B108" s="129">
        <v>19140.049992086999</v>
      </c>
      <c r="C108" s="69" t="str">
        <f t="shared" si="2"/>
        <v>F</v>
      </c>
      <c r="D108" s="73" t="str">
        <f t="shared" si="1"/>
        <v>febrero 2026</v>
      </c>
      <c r="E108" s="74">
        <f t="shared" si="3"/>
        <v>19471.838260722001</v>
      </c>
    </row>
    <row r="109" spans="1:5">
      <c r="A109" s="50" t="s">
        <v>149</v>
      </c>
      <c r="B109" s="129">
        <v>19888.335172487001</v>
      </c>
      <c r="C109" s="69" t="str">
        <f t="shared" si="2"/>
        <v>M</v>
      </c>
      <c r="D109" s="73" t="str">
        <f t="shared" si="1"/>
        <v>marzo 2026</v>
      </c>
      <c r="E109" s="74">
        <f t="shared" si="3"/>
        <v>20199.255452275</v>
      </c>
    </row>
    <row r="110" spans="1:5">
      <c r="A110" s="50" t="s">
        <v>151</v>
      </c>
      <c r="B110" s="129">
        <v>21472.835873579999</v>
      </c>
      <c r="C110" s="69" t="str">
        <f t="shared" si="2"/>
        <v>A</v>
      </c>
      <c r="D110" s="73" t="str">
        <f>TEXT(EDATE(D111,-1),"mmmm aaaa")</f>
        <v>abril 2026</v>
      </c>
      <c r="E110" s="74">
        <f t="shared" si="3"/>
        <v>17795.780642614998</v>
      </c>
    </row>
    <row r="111" spans="1:5" ht="15" thickBot="1">
      <c r="A111" s="50" t="s">
        <v>153</v>
      </c>
      <c r="B111" s="129">
        <v>22808.189663665002</v>
      </c>
      <c r="C111" s="70" t="str">
        <f t="shared" si="2"/>
        <v>M</v>
      </c>
      <c r="D111" s="75" t="str">
        <f>A2</f>
        <v>Mayo 2026</v>
      </c>
      <c r="E111" s="76">
        <f t="shared" si="3"/>
        <v>18757.300704879999</v>
      </c>
    </row>
    <row r="112" spans="1:5">
      <c r="A112" s="50" t="s">
        <v>156</v>
      </c>
      <c r="B112" s="129">
        <v>19471.838260722001</v>
      </c>
    </row>
    <row r="113" spans="1:4">
      <c r="A113" s="50" t="s">
        <v>159</v>
      </c>
      <c r="B113" s="129">
        <v>20199.255452275</v>
      </c>
    </row>
    <row r="114" spans="1:4">
      <c r="A114" s="50" t="s">
        <v>161</v>
      </c>
      <c r="B114" s="129">
        <v>17795.780642614998</v>
      </c>
    </row>
    <row r="115" spans="1:4">
      <c r="A115" s="50" t="s">
        <v>163</v>
      </c>
      <c r="B115" s="129">
        <v>18757.300704879999</v>
      </c>
      <c r="C115"/>
      <c r="D115"/>
    </row>
    <row r="116" spans="1:4">
      <c r="A116" s="50" t="s">
        <v>200</v>
      </c>
      <c r="B116" s="129">
        <v>5829.9547000000002</v>
      </c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20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168</v>
      </c>
      <c r="B129" s="130">
        <v>25509.141872</v>
      </c>
      <c r="C129" s="51">
        <v>1</v>
      </c>
      <c r="D129" s="130">
        <v>517.04677007999999</v>
      </c>
      <c r="E129" s="77">
        <f>MAX(D129:D159)</f>
        <v>687.82509613599996</v>
      </c>
    </row>
    <row r="130" spans="1:5">
      <c r="A130" s="50" t="s">
        <v>169</v>
      </c>
      <c r="B130" s="130">
        <v>26403.217927999998</v>
      </c>
      <c r="C130" s="51">
        <v>2</v>
      </c>
      <c r="D130" s="130">
        <v>530.17097591000004</v>
      </c>
    </row>
    <row r="131" spans="1:5">
      <c r="A131" s="50" t="s">
        <v>170</v>
      </c>
      <c r="B131" s="130">
        <v>26143.355039999999</v>
      </c>
      <c r="C131" s="51">
        <v>3</v>
      </c>
      <c r="D131" s="130">
        <v>512.48069644199995</v>
      </c>
    </row>
    <row r="132" spans="1:5">
      <c r="A132" s="50" t="s">
        <v>171</v>
      </c>
      <c r="B132" s="130">
        <v>30851.61</v>
      </c>
      <c r="C132" s="51">
        <v>4</v>
      </c>
      <c r="D132" s="130">
        <v>608.85459532000004</v>
      </c>
    </row>
    <row r="133" spans="1:5">
      <c r="A133" s="50" t="s">
        <v>172</v>
      </c>
      <c r="B133" s="130">
        <v>31106.28</v>
      </c>
      <c r="C133" s="51">
        <v>5</v>
      </c>
      <c r="D133" s="130">
        <v>621.923770784</v>
      </c>
    </row>
    <row r="134" spans="1:5">
      <c r="A134" s="50" t="s">
        <v>173</v>
      </c>
      <c r="B134" s="130">
        <v>31025.314999999999</v>
      </c>
      <c r="C134" s="51">
        <v>6</v>
      </c>
      <c r="D134" s="130">
        <v>621.823101952</v>
      </c>
    </row>
    <row r="135" spans="1:5">
      <c r="A135" s="50" t="s">
        <v>174</v>
      </c>
      <c r="B135" s="130">
        <v>30967.218000000001</v>
      </c>
      <c r="C135" s="51">
        <v>7</v>
      </c>
      <c r="D135" s="130">
        <v>628.59012328799997</v>
      </c>
    </row>
    <row r="136" spans="1:5">
      <c r="A136" s="50" t="s">
        <v>175</v>
      </c>
      <c r="B136" s="130">
        <v>30006.55</v>
      </c>
      <c r="C136" s="51">
        <v>8</v>
      </c>
      <c r="D136" s="130">
        <v>634.41288490399995</v>
      </c>
    </row>
    <row r="137" spans="1:5">
      <c r="A137" s="50" t="s">
        <v>176</v>
      </c>
      <c r="B137" s="130">
        <v>27153.148239999999</v>
      </c>
      <c r="C137" s="51">
        <v>9</v>
      </c>
      <c r="D137" s="130">
        <v>573.05919047199995</v>
      </c>
    </row>
    <row r="138" spans="1:5">
      <c r="A138" s="50" t="s">
        <v>177</v>
      </c>
      <c r="B138" s="130">
        <v>27114.063999999998</v>
      </c>
      <c r="C138" s="51">
        <v>10</v>
      </c>
      <c r="D138" s="130">
        <v>523.48421687200005</v>
      </c>
    </row>
    <row r="139" spans="1:5">
      <c r="A139" s="50" t="s">
        <v>178</v>
      </c>
      <c r="B139" s="130">
        <v>31271.981</v>
      </c>
      <c r="C139" s="51">
        <v>11</v>
      </c>
      <c r="D139" s="130">
        <v>613.14738365599999</v>
      </c>
    </row>
    <row r="140" spans="1:5">
      <c r="A140" s="50" t="s">
        <v>179</v>
      </c>
      <c r="B140" s="130">
        <v>31275.008999999998</v>
      </c>
      <c r="C140" s="51">
        <v>12</v>
      </c>
      <c r="D140" s="130">
        <v>636.12149806399998</v>
      </c>
    </row>
    <row r="141" spans="1:5">
      <c r="A141" s="50" t="s">
        <v>180</v>
      </c>
      <c r="B141" s="130">
        <v>31417.348000000002</v>
      </c>
      <c r="C141" s="51">
        <v>13</v>
      </c>
      <c r="D141" s="130">
        <v>635.49154862499995</v>
      </c>
    </row>
    <row r="142" spans="1:5">
      <c r="A142" s="50" t="s">
        <v>181</v>
      </c>
      <c r="B142" s="130">
        <v>31291.508000000002</v>
      </c>
      <c r="C142" s="51">
        <v>14</v>
      </c>
      <c r="D142" s="130">
        <v>630.58356634300003</v>
      </c>
    </row>
    <row r="143" spans="1:5">
      <c r="A143" s="50" t="s">
        <v>182</v>
      </c>
      <c r="B143" s="130">
        <v>29631.507000000001</v>
      </c>
      <c r="C143" s="51">
        <v>15</v>
      </c>
      <c r="D143" s="130">
        <v>631.68315884000003</v>
      </c>
    </row>
    <row r="144" spans="1:5">
      <c r="A144" s="50" t="s">
        <v>183</v>
      </c>
      <c r="B144" s="130">
        <v>26678.491999999998</v>
      </c>
      <c r="C144" s="51">
        <v>16</v>
      </c>
      <c r="D144" s="130">
        <v>550.92169695200005</v>
      </c>
    </row>
    <row r="145" spans="1:5">
      <c r="A145" s="50" t="s">
        <v>184</v>
      </c>
      <c r="B145" s="130">
        <v>26747.040000000001</v>
      </c>
      <c r="C145" s="51">
        <v>17</v>
      </c>
      <c r="D145" s="130">
        <v>517.05608090400005</v>
      </c>
    </row>
    <row r="146" spans="1:5">
      <c r="A146" s="50" t="s">
        <v>185</v>
      </c>
      <c r="B146" s="130">
        <v>31169.083999999999</v>
      </c>
      <c r="C146" s="51">
        <v>18</v>
      </c>
      <c r="D146" s="130">
        <v>611.10703980100004</v>
      </c>
    </row>
    <row r="147" spans="1:5">
      <c r="A147" s="50" t="s">
        <v>186</v>
      </c>
      <c r="B147" s="130">
        <v>31173.752504</v>
      </c>
      <c r="C147" s="51">
        <v>19</v>
      </c>
      <c r="D147" s="130">
        <v>625.379362775</v>
      </c>
    </row>
    <row r="148" spans="1:5">
      <c r="A148" s="50" t="s">
        <v>187</v>
      </c>
      <c r="B148" s="130">
        <v>31209.206999999999</v>
      </c>
      <c r="C148" s="51">
        <v>20</v>
      </c>
      <c r="D148" s="130">
        <v>631.00764030400001</v>
      </c>
    </row>
    <row r="149" spans="1:5">
      <c r="A149" s="50" t="s">
        <v>188</v>
      </c>
      <c r="B149" s="130">
        <v>31201.35</v>
      </c>
      <c r="C149" s="51">
        <v>21</v>
      </c>
      <c r="D149" s="130">
        <v>635.07659195199994</v>
      </c>
    </row>
    <row r="150" spans="1:5">
      <c r="A150" s="50" t="s">
        <v>189</v>
      </c>
      <c r="B150" s="130">
        <v>30341.561000000002</v>
      </c>
      <c r="C150" s="51">
        <v>22</v>
      </c>
      <c r="D150" s="130">
        <v>636.09765351999999</v>
      </c>
    </row>
    <row r="151" spans="1:5">
      <c r="A151" s="50" t="s">
        <v>190</v>
      </c>
      <c r="B151" s="130">
        <v>27277.112000000001</v>
      </c>
      <c r="C151" s="51">
        <v>23</v>
      </c>
      <c r="D151" s="130">
        <v>568.92687089599997</v>
      </c>
    </row>
    <row r="152" spans="1:5">
      <c r="A152" s="50" t="s">
        <v>191</v>
      </c>
      <c r="B152" s="130">
        <v>27545.77</v>
      </c>
      <c r="C152" s="51">
        <v>24</v>
      </c>
      <c r="D152" s="130">
        <v>531.13573518400005</v>
      </c>
    </row>
    <row r="153" spans="1:5">
      <c r="A153" s="50" t="s">
        <v>192</v>
      </c>
      <c r="B153" s="130">
        <v>31576.223999999998</v>
      </c>
      <c r="C153" s="51">
        <v>25</v>
      </c>
      <c r="D153" s="130">
        <v>635.23000455299996</v>
      </c>
    </row>
    <row r="154" spans="1:5">
      <c r="A154" s="50" t="s">
        <v>193</v>
      </c>
      <c r="B154" s="130">
        <v>32535.675999999999</v>
      </c>
      <c r="C154" s="51">
        <v>26</v>
      </c>
      <c r="D154" s="130">
        <v>661.71338543100001</v>
      </c>
    </row>
    <row r="155" spans="1:5">
      <c r="A155" s="50" t="s">
        <v>194</v>
      </c>
      <c r="B155" s="130">
        <v>32753.046999999999</v>
      </c>
      <c r="C155" s="51">
        <v>27</v>
      </c>
      <c r="D155" s="130">
        <v>673.57552036000004</v>
      </c>
    </row>
    <row r="156" spans="1:5">
      <c r="A156" s="50" t="s">
        <v>195</v>
      </c>
      <c r="B156" s="130">
        <v>33097.671000000002</v>
      </c>
      <c r="C156" s="51">
        <v>28</v>
      </c>
      <c r="D156" s="130">
        <v>685.26834396799995</v>
      </c>
    </row>
    <row r="157" spans="1:5">
      <c r="A157" s="50" t="s">
        <v>196</v>
      </c>
      <c r="B157" s="130">
        <v>32367.082200000001</v>
      </c>
      <c r="C157" s="51">
        <v>29</v>
      </c>
      <c r="D157" s="130">
        <v>687.82509613599996</v>
      </c>
      <c r="E157"/>
    </row>
    <row r="158" spans="1:5">
      <c r="A158" s="50" t="s">
        <v>197</v>
      </c>
      <c r="B158" s="130">
        <v>29050.397000000001</v>
      </c>
      <c r="C158" s="51">
        <v>30</v>
      </c>
      <c r="D158" s="130">
        <v>613.50397950399997</v>
      </c>
      <c r="E158"/>
    </row>
    <row r="159" spans="1:5">
      <c r="A159" s="50" t="s">
        <v>164</v>
      </c>
      <c r="B159" s="130">
        <v>29462.701000000001</v>
      </c>
      <c r="C159" s="51">
        <v>31</v>
      </c>
      <c r="D159" s="130">
        <v>573.10184108800001</v>
      </c>
      <c r="E159"/>
    </row>
    <row r="160" spans="1:5">
      <c r="A160"/>
      <c r="C160"/>
      <c r="D160" s="78">
        <v>676</v>
      </c>
      <c r="E160" s="108">
        <f>(MAX(D129:D159)/D160-1)*100</f>
        <v>1.7492745763313611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7" t="s">
        <v>13</v>
      </c>
      <c r="C163" s="138"/>
      <c r="D163"/>
      <c r="E163" s="79"/>
    </row>
    <row r="164" spans="1:5">
      <c r="A164" s="48" t="s">
        <v>53</v>
      </c>
      <c r="B164" s="120" t="s">
        <v>63</v>
      </c>
      <c r="C164" s="120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163</v>
      </c>
      <c r="B166" s="129">
        <v>33694</v>
      </c>
      <c r="C166" s="131" t="s">
        <v>204</v>
      </c>
      <c r="D166" s="78">
        <v>32498</v>
      </c>
      <c r="E166" s="108">
        <f>(B166/D166-1)*100</f>
        <v>3.6802264754754122</v>
      </c>
    </row>
    <row r="167" spans="1:5">
      <c r="A167"/>
      <c r="B167"/>
      <c r="C167"/>
    </row>
    <row r="169" spans="1:5">
      <c r="A169" s="48" t="s">
        <v>65</v>
      </c>
      <c r="B169" s="137" t="s">
        <v>13</v>
      </c>
      <c r="C169" s="141"/>
      <c r="D169" s="137" t="s">
        <v>14</v>
      </c>
      <c r="E169" s="138"/>
    </row>
    <row r="170" spans="1:5">
      <c r="A170" s="48" t="s">
        <v>53</v>
      </c>
      <c r="B170" s="120" t="s">
        <v>63</v>
      </c>
      <c r="C170" s="120" t="s">
        <v>64</v>
      </c>
      <c r="D170" s="120" t="s">
        <v>63</v>
      </c>
      <c r="E170" s="120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2024</v>
      </c>
      <c r="B172" s="129">
        <v>38272</v>
      </c>
      <c r="C172" s="131" t="s">
        <v>115</v>
      </c>
      <c r="D172" s="129">
        <v>36184</v>
      </c>
      <c r="E172" s="131" t="s">
        <v>122</v>
      </c>
    </row>
    <row r="173" spans="1:5">
      <c r="A173" s="51">
        <v>2025</v>
      </c>
      <c r="B173" s="129">
        <v>40070</v>
      </c>
      <c r="C173" s="131" t="s">
        <v>131</v>
      </c>
      <c r="D173" s="129">
        <v>37946</v>
      </c>
      <c r="E173" s="131" t="s">
        <v>142</v>
      </c>
    </row>
    <row r="174" spans="1:5">
      <c r="A174" s="51">
        <v>2026</v>
      </c>
      <c r="B174" s="129">
        <v>41588</v>
      </c>
      <c r="C174" s="131" t="s">
        <v>157</v>
      </c>
      <c r="D174" s="129">
        <v>34255</v>
      </c>
      <c r="E174" s="131" t="s">
        <v>206</v>
      </c>
    </row>
    <row r="176" spans="1:5">
      <c r="A176"/>
      <c r="B176"/>
      <c r="C176"/>
      <c r="D176"/>
      <c r="E176"/>
    </row>
    <row r="177" spans="1:6">
      <c r="A177" s="48" t="s">
        <v>65</v>
      </c>
      <c r="B177" s="137" t="s">
        <v>13</v>
      </c>
      <c r="C177" s="141"/>
      <c r="D177" s="137" t="s">
        <v>14</v>
      </c>
      <c r="E177" s="138"/>
    </row>
    <row r="178" spans="1:6">
      <c r="A178" s="48" t="s">
        <v>53</v>
      </c>
      <c r="B178" s="120" t="s">
        <v>63</v>
      </c>
      <c r="C178" s="120" t="s">
        <v>64</v>
      </c>
      <c r="D178" s="120" t="s">
        <v>63</v>
      </c>
      <c r="E178" s="120" t="s">
        <v>64</v>
      </c>
    </row>
    <row r="179" spans="1:6">
      <c r="A179"/>
      <c r="B179" s="129">
        <v>45450</v>
      </c>
      <c r="C179" s="131" t="s">
        <v>67</v>
      </c>
      <c r="D179" s="129">
        <v>41318</v>
      </c>
      <c r="E179" s="131" t="s">
        <v>68</v>
      </c>
    </row>
    <row r="180" spans="1:6">
      <c r="A180"/>
      <c r="B180"/>
      <c r="C180"/>
      <c r="D180"/>
      <c r="E180"/>
    </row>
    <row r="181" spans="1:6" ht="15">
      <c r="A181" s="37"/>
      <c r="B181" s="38"/>
      <c r="C181" s="38"/>
      <c r="D181" s="38"/>
      <c r="E181" s="38"/>
      <c r="F181" s="38"/>
    </row>
    <row r="182" spans="1:6" ht="35.1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2025</v>
      </c>
      <c r="B185" s="61">
        <f>D173</f>
        <v>37946</v>
      </c>
      <c r="C185" s="61">
        <f>B173</f>
        <v>40070</v>
      </c>
      <c r="D185" s="62" t="str">
        <f>MID(Dat_01!E173,1,2)+0&amp;" "&amp;TEXT(DATE(MID(Dat_01!E173,7,4),MID(Dat_01!E173,4,2),MID(Dat_01!E173,1,2)),"mmmm")&amp;" ("&amp;MID(Dat_01!E173,12,16)&amp;" h)"</f>
        <v>2 julio (14:30 h)</v>
      </c>
      <c r="E185" s="62" t="str">
        <f>MID(Dat_01!C173,1,2)+0&amp;" "&amp;TEXT(DATE(MID(Dat_01!C173,7,4),MID(Dat_01!C173,4,2),MID(Dat_01!C173,1,2)),"mmmm")&amp;" ("&amp;MID(Dat_01!C173,12,16)&amp;" h)"</f>
        <v>15 enero (20:57 h)</v>
      </c>
    </row>
    <row r="186" spans="1:6">
      <c r="A186" s="63">
        <f>A174</f>
        <v>2026</v>
      </c>
      <c r="B186" s="61"/>
      <c r="C186" s="61">
        <f>B174</f>
        <v>41588</v>
      </c>
      <c r="D186" s="62"/>
      <c r="E186" s="62" t="str">
        <f>MID(Dat_01!C174,1,2)+0&amp;" "&amp;TEXT(DATE(MID(Dat_01!C174,7,4),MID(Dat_01!C174,4,2),MID(Dat_01!C174,1,2)),"mmmm")&amp;" ("&amp;MID(Dat_01!C174,12,16)&amp;" h)"</f>
        <v>7 enero (20:47 h)</v>
      </c>
    </row>
    <row r="187" spans="1:6">
      <c r="A187" s="64" t="str">
        <f>LOWER(MID(A166,1,3))&amp;"-"&amp;MID(A174,3,2)</f>
        <v>may-26</v>
      </c>
      <c r="B187" s="65" t="str">
        <f>IF(B163="Invierno","",B166)</f>
        <v/>
      </c>
      <c r="C187" s="65">
        <f>IF(B163="Invierno",B166,"")</f>
        <v>33694</v>
      </c>
      <c r="D187" s="66" t="str">
        <f>IF(B187="","",MID(Dat_01!C166,1,2)+0&amp;" "&amp;TEXT(DATE(MID(Dat_01!C166,7,4),MID(Dat_01!C166,4,2),MID(Dat_01!C166,1,2)),"mmmm")&amp;" ("&amp;MID(Dat_01!C166,12,16)&amp;" h)")</f>
        <v/>
      </c>
      <c r="E187" s="66" t="str">
        <f>IF(C187="","",MID(Dat_01!C166,1,2)+0&amp;" "&amp;TEXT(DATE(MID(Dat_01!C166,7,4),MID(Dat_01!C166,4,2),MID(Dat_01!C166,1,2)),"mmmm")&amp;" ("&amp;MID(Dat_01!C166,12,16)&amp;" h)")</f>
        <v>28 mayo (20:20 h)</v>
      </c>
    </row>
    <row r="188" spans="1:6" ht="15">
      <c r="D188" s="113"/>
      <c r="E188" s="113" t="str">
        <f>CONCATENATE(MID(E187,1,FIND(" ",E187)+3)," ",MID(E187,FIND("(",E187)+1,7))</f>
        <v>28 may 20:20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2026-06-15T14:24:48Z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