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1-2025\2025\DIC\INF_ELABORADA\"/>
    </mc:Choice>
  </mc:AlternateContent>
  <xr:revisionPtr revIDLastSave="0" documentId="13_ncr:1_{388BC9C6-9562-4008-A947-959CEF6DCB31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0" i="10" l="1"/>
  <c r="B37" i="16" l="1"/>
  <c r="C37" i="16"/>
  <c r="D37" i="16"/>
  <c r="E37" i="16"/>
  <c r="F37" i="16"/>
  <c r="G37" i="16"/>
  <c r="H37" i="16"/>
  <c r="F125" i="16"/>
  <c r="E125" i="16"/>
  <c r="D125" i="16"/>
  <c r="C125" i="16"/>
  <c r="B125" i="16"/>
  <c r="F124" i="16"/>
  <c r="E124" i="16"/>
  <c r="D124" i="16"/>
  <c r="C124" i="16"/>
  <c r="B124" i="16"/>
  <c r="F123" i="16"/>
  <c r="E123" i="16"/>
  <c r="D123" i="16"/>
  <c r="C123" i="16"/>
  <c r="B123" i="16"/>
  <c r="F122" i="16"/>
  <c r="E122" i="16"/>
  <c r="D122" i="16"/>
  <c r="C122" i="16"/>
  <c r="B122" i="16"/>
  <c r="F121" i="16"/>
  <c r="E121" i="16"/>
  <c r="D121" i="16"/>
  <c r="C121" i="16"/>
  <c r="B121" i="16"/>
  <c r="F120" i="16"/>
  <c r="E120" i="16"/>
  <c r="D120" i="16"/>
  <c r="C120" i="16"/>
  <c r="B120" i="16"/>
  <c r="F119" i="16"/>
  <c r="E119" i="16"/>
  <c r="D119" i="16"/>
  <c r="C119" i="16"/>
  <c r="B119" i="16"/>
  <c r="F118" i="16"/>
  <c r="E118" i="16"/>
  <c r="D118" i="16"/>
  <c r="C118" i="16"/>
  <c r="B118" i="16"/>
  <c r="F117" i="16"/>
  <c r="E117" i="16"/>
  <c r="D117" i="16"/>
  <c r="C117" i="16"/>
  <c r="B117" i="16"/>
  <c r="F116" i="16"/>
  <c r="E116" i="16"/>
  <c r="D116" i="16"/>
  <c r="C116" i="16"/>
  <c r="B116" i="16"/>
  <c r="F115" i="16"/>
  <c r="E115" i="16"/>
  <c r="D115" i="16"/>
  <c r="C115" i="16"/>
  <c r="B115" i="16"/>
  <c r="F114" i="16"/>
  <c r="E114" i="16"/>
  <c r="D114" i="16"/>
  <c r="C114" i="16"/>
  <c r="B114" i="16"/>
  <c r="F113" i="16"/>
  <c r="E113" i="16"/>
  <c r="D113" i="16"/>
  <c r="C113" i="16"/>
  <c r="B113" i="16"/>
  <c r="O46" i="10"/>
  <c r="K14" i="1"/>
  <c r="K13" i="1"/>
  <c r="K12" i="1"/>
  <c r="I14" i="1"/>
  <c r="I13" i="1"/>
  <c r="I12" i="1"/>
  <c r="G14" i="1"/>
  <c r="G13" i="1"/>
  <c r="G12" i="1"/>
  <c r="B187" i="10"/>
  <c r="B186" i="10"/>
  <c r="D186" i="10" l="1"/>
  <c r="D185" i="10"/>
  <c r="B36" i="16"/>
  <c r="B35" i="16"/>
  <c r="C35" i="16"/>
  <c r="D35" i="16"/>
  <c r="E35" i="16"/>
  <c r="F35" i="16"/>
  <c r="G35" i="16"/>
  <c r="H35" i="16"/>
  <c r="C36" i="16"/>
  <c r="D36" i="16"/>
  <c r="E36" i="16"/>
  <c r="F36" i="16"/>
  <c r="G36" i="16"/>
  <c r="H36" i="16"/>
  <c r="B185" i="10" l="1"/>
  <c r="E186" i="10"/>
  <c r="C187" i="10"/>
  <c r="E187" i="10" s="1"/>
  <c r="E188" i="10" s="1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A187" i="10"/>
  <c r="B109" i="16" s="1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A125" i="16" l="1"/>
  <c r="D103" i="10"/>
  <c r="E104" i="10"/>
  <c r="C104" i="10"/>
  <c r="A123" i="16" l="1"/>
  <c r="A124" i="16"/>
  <c r="D102" i="10"/>
  <c r="E103" i="10"/>
  <c r="C103" i="10"/>
  <c r="A122" i="16" l="1"/>
  <c r="D101" i="10"/>
  <c r="E102" i="10"/>
  <c r="C102" i="10"/>
  <c r="F7" i="1"/>
  <c r="G8" i="1" s="1"/>
  <c r="A121" i="16" l="1"/>
  <c r="D100" i="10"/>
  <c r="E101" i="10"/>
  <c r="C101" i="10"/>
  <c r="A120" i="16" l="1"/>
  <c r="D99" i="10"/>
  <c r="E100" i="10"/>
  <c r="C100" i="10"/>
  <c r="A119" i="16" l="1"/>
  <c r="D98" i="10"/>
  <c r="E99" i="10"/>
  <c r="C99" i="10"/>
  <c r="A118" i="16" l="1"/>
  <c r="D97" i="10"/>
  <c r="E98" i="10"/>
  <c r="C98" i="10"/>
  <c r="A117" i="16" l="1"/>
  <c r="D96" i="10"/>
  <c r="E97" i="10"/>
  <c r="C97" i="10"/>
  <c r="A116" i="16" l="1"/>
  <c r="D95" i="10"/>
  <c r="E96" i="10"/>
  <c r="C96" i="10"/>
  <c r="K8" i="1"/>
  <c r="I8" i="1"/>
  <c r="A115" i="16" l="1"/>
  <c r="D94" i="10"/>
  <c r="E95" i="10"/>
  <c r="C95" i="10"/>
  <c r="E13" i="8"/>
  <c r="E11" i="8"/>
  <c r="E9" i="8"/>
  <c r="A114" i="16" l="1"/>
  <c r="D93" i="10"/>
  <c r="E94" i="10"/>
  <c r="C94" i="10"/>
  <c r="E12" i="8"/>
  <c r="E8" i="8"/>
  <c r="A113" i="16" l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<sst xmlns="http://schemas.openxmlformats.org/spreadsheetml/2006/main" count="348" uniqueCount="216">
  <si>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</si>
  <si>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</si>
  <si>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</si>
  <si>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</si>
  <si>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</si>
  <si>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</si>
  <si>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</si>
  <si>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</si>
  <si>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</si>
  <si>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</si>
  <si>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</si>
  <si>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</si>
  <si>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</si>
  <si>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</si>
  <si>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</si>
  <si>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</si>
  <si>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</si>
  <si>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</si>
  <si>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</si>
  <si>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</si>
  <si>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</si>
  <si>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</si>
  <si>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</si>
  <si>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</si>
  <si>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</si>
  <si>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</si>
  <si>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</si>
  <si>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</si>
  <si>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</si>
  <si>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</si>
  <si>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</si>
  <si>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</si>
  <si>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</si>
  <si>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</si>
  <si>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</si>
  <si>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</si>
  <si>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</si>
  <si>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</si>
  <si>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</si>
  <si>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</si>
  <si>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</si>
  <si>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</si>
  <si>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</si>
  <si>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</si>
  <si>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</si>
  <si>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</si>
  <si>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</si>
  <si>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</si>
  <si>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</si>
  <si>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</si>
  <si>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</si>
  <si>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</si>
  <si>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</si>
  <si>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</si>
  <si>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</si>
  <si>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</si>
  <si>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</si>
  <si>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</si>
  <si>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</si>
  <si>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</si>
  <si>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</si>
  <si>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</si>
  <si>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</si>
  <si>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</si>
  <si>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</si>
  <si>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</si>
  <si>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</si>
  <si>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</si>
  <si>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</si>
  <si>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</si>
  <si>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</si>
  <si>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</si>
  <si>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</si>
  <si>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</si>
  <si>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</si>
  <si>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</si>
  <si>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</si>
  <si>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</si>
  <si>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</si>
  <si>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</si>
  <si>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</si>
  <si>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</si>
  <si>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</si>
  <si>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</si>
  <si>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</si>
  <si>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</si>
  <si>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</si>
  <si>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</si>
  <si>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</si>
  <si>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</si>
  <si>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</si>
  <si>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</si>
  <si>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</si>
  <si>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</si>
  <si>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</si>
  <si>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</si>
  <si>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</si>
  <si>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</si>
  <si>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</si>
  <si>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</si>
  <si>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</si>
  <si>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</si>
  <si>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</si>
  <si>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</si>
  <si>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</si>
  <si>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</si>
  <si>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</si>
  <si>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</si>
  <si>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</si>
  <si>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</si>
  <si>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</si>
  <si>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</si>
  <si>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</si>
  <si>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2023</t>
  </si>
  <si>
    <t>Febrero 2023</t>
  </si>
  <si>
    <t>24/01/2023 20:43</t>
  </si>
  <si>
    <t>Marzo 2023</t>
  </si>
  <si>
    <t>Abril 2023</t>
  </si>
  <si>
    <t>Mayo 2023</t>
  </si>
  <si>
    <t>Junio 2023</t>
  </si>
  <si>
    <t>Julio 2023</t>
  </si>
  <si>
    <t>19/07/2023 14:27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</si>
  <si>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</si>
  <si>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</si>
  <si>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</si>
  <si>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</si>
  <si>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</si>
  <si>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</si>
  <si>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</si>
  <si>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09/01/2024 20:56</t>
  </si>
  <si>
    <t>Marzo 2024</t>
  </si>
  <si>
    <t>Abril 2024</t>
  </si>
  <si>
    <t>Mayo 2024</t>
  </si>
  <si>
    <t>Junio 2024</t>
  </si>
  <si>
    <t>Julio 2024</t>
  </si>
  <si>
    <t>Agosto 2024</t>
  </si>
  <si>
    <t>30/07/2024 14:41</t>
  </si>
  <si>
    <t>Septiembre 2024</t>
  </si>
  <si>
    <t>Octubre 2024</t>
  </si>
  <si>
    <t>Noviembre 2024</t>
  </si>
  <si>
    <t>Diciembre 2024</t>
  </si>
  <si>
    <t>31/12/2024</t>
  </si>
  <si>
    <t>Enero 2025</t>
  </si>
  <si>
    <t>31/01/2025</t>
  </si>
  <si>
    <t>Entrega batería</t>
  </si>
  <si>
    <t>Carga batería</t>
  </si>
  <si>
    <t>Febrero 2025</t>
  </si>
  <si>
    <t>15/01/2025 20:57</t>
  </si>
  <si>
    <t>28/02/2025</t>
  </si>
  <si>
    <t>Marzo 2025</t>
  </si>
  <si>
    <t>31/03/2025</t>
  </si>
  <si>
    <t>Abril 2025</t>
  </si>
  <si>
    <t>30/04/2025</t>
  </si>
  <si>
    <t>Mayo 2025</t>
  </si>
  <si>
    <t>31/05/2025</t>
  </si>
  <si>
    <t>Junio 2025</t>
  </si>
  <si>
    <t>30/06/2025</t>
  </si>
  <si>
    <t>Julio 2025</t>
  </si>
  <si>
    <t>Fuel</t>
  </si>
  <si>
    <t>31/07/2025</t>
  </si>
  <si>
    <t>Turbina de vapor</t>
  </si>
  <si>
    <t>02/07/2025 14:30</t>
  </si>
  <si>
    <t>Agosto 2025</t>
  </si>
  <si>
    <t>31/08/2025</t>
  </si>
  <si>
    <t>Septiembre 2025</t>
  </si>
  <si>
    <t>30/09/2025</t>
  </si>
  <si>
    <t>Octubre 2025</t>
  </si>
  <si>
    <t>31/10/2025</t>
  </si>
  <si>
    <t>Noviembre 2025</t>
  </si>
  <si>
    <t>30/11/2025</t>
  </si>
  <si>
    <t>Diciembre 2025</t>
  </si>
  <si>
    <t>31/12/2025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</si>
  <si>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ut="01/14/2026 06:52:18"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msgID="AF533525CA4A842FA74D8D8B911FEA4F"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nrr="126"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</si>
  <si>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ut="01/14/2026 07:09:58"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msgID="F50B122A42403EB9676D35936797D836"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rows="25" cols="10" /&gt;&lt;esdo ews="" ece="" ptn="" /&gt;&lt;/excel&gt;&lt;pgs&gt;&lt;pg rows="21" cols="9" nrr="2483" nrc="1083"&gt;&lt;pg /&gt;&lt;bls&gt;&lt;bl sr="1" sc="1" rfetch="21" cfetch="9" posid="1" darows="0" dacols="1"&gt;&lt;excel&gt;&lt;epo ews="Dat_01" ece="A4" enr="MSTR.Balance_B.C._Mensual_Sistema_eléctrico" ptn="" qtn="" rows="25" cols="10" /&gt;&lt;esdo ews="" ece="" ptn="" /&gt;&lt;/excel&gt;&lt;gridRng&gt;&lt;sect id="TITLE_AREA" rngprop="1:1:4:1" /&gt;&lt;sect id="ROWHEADERS_AREA" rngprop="5:1:21:1" /&gt;&lt;sect id="COLUMNHEADERS_AREA" rngprop="1:2:4:9" /&gt;&lt;sect id="DATA_AREA" rngprop="5:2:21:9" /&gt;&lt;/gridRng&gt;&lt;shapes /&gt;&lt;/bl&gt;&lt;/bls&gt;&lt;/pg&gt;&lt;/pgs&gt;&lt;/rptloc&gt;&lt;/mi&gt;</t>
  </si>
  <si>
    <t>01/12/2025</t>
  </si>
  <si>
    <t>02/12/2025</t>
  </si>
  <si>
    <t>03/12/2025</t>
  </si>
  <si>
    <t>04/12/2025</t>
  </si>
  <si>
    <t>05/12/2025</t>
  </si>
  <si>
    <t>06/12/2025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</si>
  <si>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</si>
  <si>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</si>
  <si>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</si>
  <si>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</si>
  <si>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</si>
  <si>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</si>
  <si>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</si>
  <si>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</si>
  <si>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</si>
  <si>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</si>
  <si>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</si>
  <si>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</si>
  <si>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</si>
  <si>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</si>
  <si>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</si>
  <si>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</si>
  <si>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</si>
  <si>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</si>
  <si>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</si>
  <si>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</si>
  <si>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</si>
  <si>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</si>
  <si>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</si>
  <si>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</si>
  <si>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ut="01/14/2026 07:39:04"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msgID="EDACB7867C417E3D61E65386272144D2"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rows="33" cols="5" /&gt;&lt;esdo ews="" ece="" ptn="" /&gt;&lt;/excel&gt;&lt;pgs&gt;&lt;pg rows="31" cols="4" nrr="3883" nrc="512"&gt;&lt;pg /&gt;&lt;bls&gt;&lt;bl sr="1" sc="1" rfetch="31" cfetch="4" posid="1" darows="0" dacols="1"&gt;&lt;excel&gt;&lt;epo ews="Dat_01" ece="A50" enr="MSTR.Evolución_diaria_de_la_temperatura" ptn="" qtn="" rows="33" cols="5" /&gt;&lt;esdo ews="" ece="" ptn="" /&gt;&lt;/excel&gt;&lt;gridRng&gt;&lt;sect id="TITLE_AREA" rngprop="1:1:2:1" /&gt;&lt;sect id="ROWHEADERS_AREA" rngprop="3:1:31:1" /&gt;&lt;sect id="COLUMNHEADERS_AREA" rngprop="1:2:2:4" /&gt;&lt;sect id="DATA_AREA" rngprop="3:2:31:4"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</si>
  <si>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ut="01/14/2026 07:40:05"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msgID="5905372AE0482627958044996F7A35FA"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rows="33" cols="3" /&gt;&lt;esdo ews="" ece="" ptn="" /&gt;&lt;/excel&gt;&lt;pgs&gt;&lt;pg rows="31" cols="2" nrr="3940" nrc="260"&gt;&lt;pg /&gt;&lt;bls&gt;&lt;bl sr="1" sc="1" rfetch="31" cfetch="2" posid="1" darows="0" dacols="1"&gt;&lt;excel&gt;&lt;epo ews="Dat_01" ece="F50" enr="MSTR.Evolución_diaria_de_la_temperatura._Histórico" ptn="" qtn="" rows="33" cols="3" /&gt;&lt;esdo ews="" ece="" ptn="" /&gt;&lt;/excel&gt;&lt;gridRng&gt;&lt;sect id="TITLE_AREA" rngprop="1:1:2:1" /&gt;&lt;sect id="ROWHEADERS_AREA" rngprop="3:1:31:1" /&gt;&lt;sect id="COLUMNHEADERS_AREA" rngprop="1:2:2:2" /&gt;&lt;sect id="DATA_AREA" rngprop="3:2:31:2" /&gt;&lt;/gridRng&gt;&lt;shapes /&gt;&lt;/bl&gt;&lt;/bls&gt;&lt;/pg&gt;&lt;/pgs&gt;&lt;/rptloc&gt;&lt;/mi&gt;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</si>
  <si>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ut="01/14/2026 07:50:22"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msgID="E529C5484C43AA642E7EE3A96BB788AA"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rows="38" cols="2" /&gt;&lt;esdo ews="" ece="" ptn="" /&gt;&lt;/excel&gt;&lt;pgs&gt;&lt;pg rows="36" cols="1" nrr="3835" nrc="124"&gt;&lt;pg /&gt;&lt;bls&gt;&lt;bl sr="1" sc="1" rfetch="36" cfetch="1" posid="1" darows="0" dacols="1"&gt;&lt;excel&gt;&lt;epo ews="Dat_01" ece="A85" enr="MSTR.Serie_Balance_B.C._Mensual" ptn="" qtn="" rows="38" cols="2" /&gt;&lt;esdo ews="" ece="" ptn="" /&gt;&lt;/excel&gt;&lt;gridRng&gt;&lt;sect id="TITLE_AREA" rngprop="1:1:2:1" /&gt;&lt;sect id="ROWHEADERS_AREA" rngprop="3:1:36:1" /&gt;&lt;sect id="COLUMNHEADERS_AREA" rngprop="1:2:2:1" /&gt;&lt;sect id="DATA_AREA" rngprop="3:2:36:1"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</si>
  <si>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ut="01/14/2026 07:51:43"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msgID="2FA44DBAD0442E0AB121D0A70A63371C"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rows="33" cols="2" /&gt;&lt;esdo ews="" ece="" ptn="" /&gt;&lt;/excel&gt;&lt;pgs&gt;&lt;pg rows="31" cols="1" nrr="3842" nrc="129"&gt;&lt;pg /&gt;&lt;bls&gt;&lt;bl sr="1" sc="1" rfetch="31" cfetch="1" posid="1" darows="0" dacols="1"&gt;&lt;excel&gt;&lt;epo ews="Dat_01" ece="A127" enr="MSTR.Demanda_máxima_horaria"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</si>
  <si>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ut="01/14/2026 07:52:36"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msgID="F863D6CD78453A6B798C598D6114F1B7"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rows="33" cols="2" /&gt;&lt;esdo ews="" ece="" ptn="" /&gt;&lt;/excel&gt;&lt;pgs&gt;&lt;pg rows="31" cols="1" nrr="3811" nrc="128"&gt;&lt;pg /&gt;&lt;bls&gt;&lt;bl sr="1" sc="1" rfetch="31" cfetch="1" posid="1" darows="0" dacols="1"&gt;&lt;excel&gt;&lt;epo ews="Dat_01" ece="C127" enr="MSTR.Demanda_diaria"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</si>
  <si>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01/12/2025 20:41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</si>
  <si>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ut="01/14/2026 07:53:35"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msgID="1075316545401108A01E9692CB659A8E"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nrr="128" nrc="256"&gt;&lt;pg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</si>
  <si>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ut="01/14/2026 07:56:14"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msgID="FBCDE78FF24078B14BA6438BAEE8DC2C"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nrr="117" nrc="156"&gt;&lt;pg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</si>
  <si>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ut="01/14/2026 07:56:33" si="2.0000000178920647e3ad413a6c3c97eedb309ca0afccfaf8e530370fd9a48f0a71db0075ff6f25219b4a866da5c06c69c49358fc7121bd61ab21c1faab0386095fdd572578b7859d9054ae009af736f1948733874c8603feec8d12de9ed4fed2d11337b13a872861035fb0ee632775bcf730b7141c84066a9a42d17f6555dc6bb783a24d3c9132a20434faf9650bc126353c78e66b7c4dbe5f42549072c88f175d977471a3c7b2bd80f57de143374b51a0e645010173360f261f83d5f6ce1c07b1ee95ec8a2915d9af5bc87fe63b07c9aa80a49d4f0a444ab1b0947f21f1f5cf6def8896b638bc052c7b10ee21d22a2da87d1c0cebc689051690e50009c0f75c4974df51290e19c1f5dc2436383db4a82f574ec581cc0ef306b1ccb768ee8f3a97d0.p-3082.0.1_-3082.0.1_0.1.Europe/Madrid.upriv*_1*_pidn2*_2*_session*-lat*_1.00000001853122c726c1afa9ed087f6acc2d37bcbc6025e08b3f8c33b8f524db20c96696518a58b6161aa01d8d61d0361791b5921970c3c1.0000000187938611bbbba097d365acecd052039dbc6025e0c26e13d05fa624384221c75069b107f40b5f6d7c3805d995b4325d16971658b8.0.1.1.BDEbi.A2E2948BC74B9CF051A963A6CEDDABFA.0-3082.1.1_-0.1.0_-3082.1.1_5.5.0.*0.00000001d1fcc58134f0b310cda05ffef7056266c911585a338f8b78c475a1827dbf3a99ead17f09.0.23.11*.4*.1200*.00787J.e.00000001472ee3ef7f2630a76f97bdc2a81d7d83c911585aec803cc262a1b17cad7c7e5d6b68edd2.0.10*.131*.138*.18.*0.0.0.0" msgID="0BBAC69ADE430C414EDF9AA203724185"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nrr="125" nrc="500"&gt;&lt;pg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</si>
  <si>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&lt;mi app="e" ver="22"&gt;&lt;rptloc guid="6272d1dec3a54d38a6dd3f484ff23679" rank="0" ds="1"&gt;&lt;ri hasPG="0" name="Variación y componentes mensual de la demanda" id="004850134E7745A2BD365FB53E00C967" path="Objetos públicos\Informes\Demanda B.C.\Variación y componentes mensual de la demanda" cf="0" prompt="1" ve="0" vm="0" flashpth="C:\Users\SEVPENMA\AppData\Local\Temp\" fimagepth="C:\Users\SEVPENMA\AppData\Local\Temp\"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ut="01/14/2026 16:17:17" si="2.000000019b6f1083c560ab443844f2c49a428071f5d1b91653c1de8f520591ccc303211167f40264967621459c78328db0f78472aef929b6b966bf07c776a7c55c03779b54942d7731c158db7750eb88b641441996da71b41b37213d65d9a73fffa6cd2dd3fb303af6c4d40bc9cd6ed29f6632604cfb1ead8eabe3110ee1fbcd19c7765b283775ef462f2e6401eb5d1834572a630f72b87072cd6e7c0c5b2ee6937a85c374c3d34eca4964bcc9137d4f39bd6cdfaf5dbcc5b4b49999b830e94dc86e1643f073313d2a5c56731bba11bb1c0971c637470d43f1e6500d2f0f89518d94474b984d32672f9a2d953907b02d35d67cbac3b89244b5e4732b2ef7d08d14dc2bdc988edc0ad5ae3ed25cfbedfbdfea87d34b0c78f240307d721b950470a48c.p-3082.0.1_-3082.0.1_0.1.Europe/Madrid.upriv*_1*_pidn2*_3*_session*-lat*_1.00000001e48982808b093066c41d57e2980ec048bc6025e051b4bd1dd2eeb0fd0a849e634f056ced7b4430f33cba44823c8e89d68b6d67b9.000000014bfac12f9fd619ed333d1cf9b2dff7e1bc6025e0b8b4b0da01cd6107099a1be4d6151495f1a85d0186eba19a0aae47deba1b02fd.0.1.1.BDEbi.A2E2948BC74B9CF051A963A6CEDDABFA.0-3082.1.1_-0.1.0_-3082.1.1_5.5.0.*0.0000000199ad9cc2638c34b23e4f79bb8a1747dcc911585ac20e52ae3a2abcca113ac8d3c259cc90.0.23.11*.4*.1200*.00787J.e.000000012d98f35ebf89454365f2d194bd481973c911585a20b172ec8775e701851393cd7ad9f53b.0.10*.131*.138*.18.*0.0.0.0" msgID="4E89F33EA04751E29660618B864CFCED"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ece="A31" enr="MSTR.Variación_y_componentes_mensual_de_la_demanda.1" ptn="" qtn="" rows="16" cols="14" /&gt;&lt;esdo ews="" ece="" ptn="" /&gt;&lt;/excel&gt;&lt;pgs&gt;&lt;pg rows="13" cols="12" nrr="182" nrc="168"&gt;&lt;pg /&gt;&lt;bls&gt;&lt;bl sr="1" sc="1" rfetch="13" cfetch="12" posid="1" darows="0" dacols="1"&gt;&lt;excel&gt;&lt;epo ews="Dat_01" ece="A31"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</si>
  <si>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ee2d56697acf4e579a1d176d35285111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</si>
  <si>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srv="APBI5A" prj="BDEbi" prjid="A2E2948BC74B9CF051A963A6CEDDABFA" li="SEVPENMA" am="s" /&gt;&lt;lu ut="01/14/2026 16:17:49" si="2.000000019b6f1083c560ab443844f2c49a428071f5d1b91653c1de8f520591ccc303211167f40264967621459c78328db0f78472aef929b6b966bf07c776a7c55c03779b54942d7731c158db7750eb88b641441996da71b41b37213d65d9a73fffa6cd2dd3fb303af6c4d40bc9cd6ed29f6632604cfb1ead8eabe3110ee1fbcd19c7765b283775ef462f2e6401eb5d1834572a630f72b87072cd6e7c0c5b2ee6937a85c374c3d34eca4964bcc9137d4f39bd6cdfaf5dbcc5b4b49999b830e94dc86e1643f073313d2a5c56731bba11bb1c0971c637470d43f1e6500d2f0f89518d94474b984d32672f9a2d953907b02d35d67cbac3b89244b5e4732b2ef7d08d14dc2bdc988edc0ad5ae3ed25cfbedfbdfea87d34b0c78f240307d721b950470a48c.p-3082.0.1_-3082.0.1_0.1.Europe/Madrid.upriv*_1*_pidn2*_3*_session*-lat*_1.00000001e48982808b093066c41d57e2980ec048bc6025e051b4bd1dd2eeb0fd0a849e634f056ced7b4430f33cba44823c8e89d68b6d67b9.000000014bfac12f9fd619ed333d1cf9b2dff7e1bc6025e0b8b4b0da01cd6107099a1be4d6151495f1a85d0186eba19a0aae47deba1b02fd.0.1.1.BDEbi.A2E2948BC74B9CF051A963A6CEDDABFA.0-3082.1.1_-0.1.0_-3082.1.1_5.5.0.*0.0000000199ad9cc2638c34b23e4f79bb8a1747dcc911585ac20e52ae3a2abcca113ac8d3c259cc90.0.23.11*.4*.1200*.00787J.e.000000012d98f35ebf89454365f2d194bd481973c911585a20b172ec8775e701851393cd7ad9f53b.0.10*.131*.138*.18.*0.0.0.0" msgID="2ADD0048A9480EC418B2AD9A6349CB98"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nrr="2511" nrc="1332"&gt;&lt;pg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</si>
</sst>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  <numFmt numFmtId="178" formatCode="0.00_)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9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  <xf numFmtId="9" fontId="11" fillId="0" borderId="0" applyFont="0" applyFill="0" applyBorder="0" applyAlignment="0" applyProtection="0"/>
  </cellStyleXfs>
  <cellXfs count="143">
    <xf numFmtId="164" fontId="0" fillId="0" borderId="0" xfId="0"/>
    <xf numFmtId="0" fontId="5" fillId="0" borderId="0" xfId="1" applyFont="1" applyAlignment="1">
      <alignment horizontal="right"/>
    </xf>
    <xf numFmtId="164" fontId="5" fillId="0" borderId="0" xfId="0" applyFont="1" applyAlignment="1">
      <alignment horizontal="right"/>
    </xf>
    <xf numFmtId="164" fontId="5" fillId="0" borderId="0" xfId="0" applyFont="1"/>
    <xf numFmtId="0" fontId="7" fillId="2" borderId="0" xfId="2" applyFont="1" applyFill="1" applyAlignment="1">
      <alignment horizontal="left"/>
    </xf>
    <xf numFmtId="164" fontId="7" fillId="2" borderId="1" xfId="0" applyFont="1" applyFill="1" applyBorder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Alignment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8" fillId="0" borderId="0" xfId="5" applyNumberFormat="1" applyFont="1"/>
    <xf numFmtId="0" fontId="6" fillId="0" borderId="0" xfId="2" applyFont="1" applyAlignment="1">
      <alignment vertical="top" wrapText="1"/>
    </xf>
    <xf numFmtId="0" fontId="11" fillId="0" borderId="0" xfId="6"/>
    <xf numFmtId="0" fontId="12" fillId="0" borderId="0" xfId="6" applyFont="1"/>
    <xf numFmtId="0" fontId="13" fillId="0" borderId="0" xfId="1" applyFont="1" applyAlignment="1">
      <alignment horizontal="right"/>
    </xf>
    <xf numFmtId="0" fontId="14" fillId="0" borderId="0" xfId="6" applyFont="1"/>
    <xf numFmtId="0" fontId="15" fillId="0" borderId="0" xfId="6" applyFont="1"/>
    <xf numFmtId="0" fontId="6" fillId="0" borderId="0" xfId="6" applyFont="1"/>
    <xf numFmtId="0" fontId="6" fillId="0" borderId="0" xfId="6" applyFont="1" applyAlignment="1">
      <alignment horizontal="right" vertical="center"/>
    </xf>
    <xf numFmtId="0" fontId="15" fillId="3" borderId="0" xfId="6" applyFont="1" applyFill="1" applyAlignment="1">
      <alignment horizontal="left" indent="1"/>
    </xf>
    <xf numFmtId="0" fontId="16" fillId="3" borderId="0" xfId="6" applyFont="1" applyFill="1" applyAlignment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Alignment="1">
      <alignment horizontal="right"/>
    </xf>
    <xf numFmtId="164" fontId="13" fillId="0" borderId="0" xfId="0" quotePrefix="1" applyFont="1" applyAlignment="1">
      <alignment horizontal="right"/>
    </xf>
    <xf numFmtId="164" fontId="13" fillId="0" borderId="0" xfId="0" applyFont="1"/>
    <xf numFmtId="164" fontId="20" fillId="3" borderId="0" xfId="0" applyFont="1" applyFill="1" applyAlignment="1">
      <alignment horizontal="left"/>
    </xf>
    <xf numFmtId="3" fontId="18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/>
    </xf>
    <xf numFmtId="165" fontId="21" fillId="3" borderId="0" xfId="0" applyNumberFormat="1" applyFont="1" applyFill="1" applyAlignment="1">
      <alignment horizontal="right"/>
    </xf>
    <xf numFmtId="164" fontId="21" fillId="3" borderId="0" xfId="0" applyFont="1" applyFill="1" applyAlignment="1">
      <alignment horizontal="left" indent="1"/>
    </xf>
    <xf numFmtId="164" fontId="21" fillId="3" borderId="1" xfId="0" applyFont="1" applyFill="1" applyBorder="1" applyAlignment="1">
      <alignment horizontal="left" indent="1"/>
    </xf>
    <xf numFmtId="165" fontId="21" fillId="3" borderId="1" xfId="0" applyNumberFormat="1" applyFont="1" applyFill="1" applyBorder="1" applyAlignment="1">
      <alignment horizontal="right"/>
    </xf>
    <xf numFmtId="0" fontId="18" fillId="0" borderId="0" xfId="2" applyFont="1" applyAlignment="1">
      <alignment vertical="top" wrapText="1"/>
    </xf>
    <xf numFmtId="164" fontId="13" fillId="0" borderId="0" xfId="0" applyFont="1" applyAlignment="1">
      <alignment horizontal="right"/>
    </xf>
    <xf numFmtId="164" fontId="18" fillId="0" borderId="0" xfId="0" applyFont="1"/>
    <xf numFmtId="0" fontId="18" fillId="0" borderId="0" xfId="8" applyFont="1"/>
    <xf numFmtId="0" fontId="3" fillId="0" borderId="0" xfId="8"/>
    <xf numFmtId="165" fontId="7" fillId="2" borderId="1" xfId="0" applyNumberFormat="1" applyFont="1" applyFill="1" applyBorder="1" applyAlignment="1">
      <alignment horizontal="right"/>
    </xf>
    <xf numFmtId="170" fontId="21" fillId="3" borderId="0" xfId="0" applyNumberFormat="1" applyFont="1" applyFill="1" applyAlignment="1">
      <alignment horizontal="right"/>
    </xf>
    <xf numFmtId="170" fontId="21" fillId="3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1" xfId="0" quotePrefix="1" applyNumberFormat="1" applyFont="1" applyFill="1" applyBorder="1" applyAlignment="1">
      <alignment horizontal="right"/>
    </xf>
    <xf numFmtId="170" fontId="18" fillId="3" borderId="0" xfId="0" applyNumberFormat="1" applyFont="1" applyFill="1" applyAlignment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>
      <alignment horizontal="center"/>
    </xf>
    <xf numFmtId="0" fontId="18" fillId="3" borderId="4" xfId="6" applyFont="1" applyFill="1" applyBorder="1" applyAlignment="1">
      <alignment horizontal="center" wrapText="1"/>
    </xf>
    <xf numFmtId="0" fontId="18" fillId="3" borderId="10" xfId="6" applyFont="1" applyFill="1" applyBorder="1" applyAlignment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0" fontId="32" fillId="3" borderId="0" xfId="5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/>
    <xf numFmtId="3" fontId="8" fillId="0" borderId="0" xfId="6" applyNumberFormat="1" applyFont="1" applyAlignment="1">
      <alignment horizontal="center"/>
    </xf>
    <xf numFmtId="0" fontId="36" fillId="0" borderId="0" xfId="26" applyFont="1"/>
    <xf numFmtId="0" fontId="18" fillId="0" borderId="0" xfId="26" applyFont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>
      <alignment horizontal="left"/>
    </xf>
    <xf numFmtId="0" fontId="18" fillId="3" borderId="4" xfId="6" applyFont="1" applyFill="1" applyBorder="1" applyAlignment="1">
      <alignment horizontal="left" wrapText="1"/>
    </xf>
    <xf numFmtId="14" fontId="21" fillId="3" borderId="0" xfId="6" applyNumberFormat="1" applyFont="1" applyFill="1" applyAlignment="1">
      <alignment horizontal="left" indent="1"/>
    </xf>
    <xf numFmtId="169" fontId="21" fillId="3" borderId="0" xfId="6" applyNumberFormat="1" applyFont="1" applyFill="1" applyAlignment="1">
      <alignment horizontal="right" indent="1"/>
    </xf>
    <xf numFmtId="1" fontId="18" fillId="3" borderId="20" xfId="6" applyNumberFormat="1" applyFont="1" applyFill="1" applyBorder="1" applyAlignment="1">
      <alignment horizontal="left" indent="1"/>
    </xf>
    <xf numFmtId="169" fontId="18" fillId="3" borderId="20" xfId="6" applyNumberFormat="1" applyFont="1" applyFill="1" applyBorder="1" applyAlignment="1">
      <alignment horizontal="right" indent="1"/>
    </xf>
    <xf numFmtId="169" fontId="2" fillId="0" borderId="0" xfId="26" applyNumberFormat="1"/>
    <xf numFmtId="14" fontId="37" fillId="0" borderId="0" xfId="6" applyNumberFormat="1" applyFont="1" applyAlignment="1">
      <alignment horizontal="center"/>
    </xf>
    <xf numFmtId="3" fontId="21" fillId="3" borderId="0" xfId="6" applyNumberFormat="1" applyFont="1" applyFill="1" applyAlignment="1">
      <alignment horizontal="right" indent="1"/>
    </xf>
    <xf numFmtId="14" fontId="21" fillId="3" borderId="1" xfId="6" applyNumberFormat="1" applyFont="1" applyFill="1" applyBorder="1" applyAlignment="1">
      <alignment horizontal="left" indent="1"/>
    </xf>
    <xf numFmtId="3" fontId="21" fillId="3" borderId="1" xfId="6" applyNumberFormat="1" applyFont="1" applyFill="1" applyBorder="1" applyAlignment="1">
      <alignment horizontal="right" indent="1"/>
    </xf>
    <xf numFmtId="3" fontId="18" fillId="3" borderId="20" xfId="6" applyNumberFormat="1" applyFont="1" applyFill="1" applyBorder="1" applyAlignment="1">
      <alignment horizontal="right" indent="1"/>
    </xf>
    <xf numFmtId="0" fontId="18" fillId="3" borderId="4" xfId="6" applyFont="1" applyFill="1" applyBorder="1" applyAlignment="1">
      <alignment horizontal="right"/>
    </xf>
    <xf numFmtId="0" fontId="21" fillId="3" borderId="0" xfId="5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>
      <alignment horizontal="right" wrapText="1"/>
    </xf>
    <xf numFmtId="169" fontId="21" fillId="3" borderId="1" xfId="6" applyNumberFormat="1" applyFont="1" applyFill="1" applyBorder="1" applyAlignment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78" fontId="0" fillId="0" borderId="0" xfId="0" applyNumberFormat="1"/>
    <xf numFmtId="1" fontId="2" fillId="0" borderId="0" xfId="26" applyNumberFormat="1"/>
    <xf numFmtId="170" fontId="1" fillId="0" borderId="0" xfId="26" applyNumberFormat="1" applyFont="1"/>
    <xf numFmtId="164" fontId="21" fillId="0" borderId="0" xfId="0" applyFont="1" applyAlignment="1">
      <alignment horizontal="left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175" fontId="26" fillId="4" borderId="6" xfId="24">
      <alignment horizontal="right" vertical="center"/>
    </xf>
    <xf numFmtId="10" fontId="0" fillId="0" borderId="0" xfId="38" applyNumberFormat="1" applyFont="1"/>
    <xf numFmtId="10" fontId="26" fillId="4" borderId="6" xfId="34">
      <alignment horizontal="right" vertical="center"/>
    </xf>
    <xf numFmtId="175" fontId="24" fillId="5" borderId="6" xfId="25">
      <alignment horizontal="right" vertical="center"/>
    </xf>
    <xf numFmtId="10" fontId="24" fillId="5" borderId="6" xfId="12">
      <alignment horizontal="right" vertical="center"/>
    </xf>
    <xf numFmtId="4" fontId="26" fillId="4" borderId="6" xfId="22">
      <alignment horizontal="right" vertical="center"/>
    </xf>
    <xf numFmtId="173" fontId="26" fillId="4" borderId="6" xfId="23">
      <alignment horizontal="right" vertical="center"/>
    </xf>
    <xf numFmtId="169" fontId="26" fillId="4" borderId="6" xfId="13">
      <alignment horizontal="right" vertical="center"/>
    </xf>
    <xf numFmtId="164" fontId="26" fillId="4" borderId="6" xfId="27" quotePrefix="1">
      <alignment horizontal="right" vertical="center"/>
    </xf>
    <xf numFmtId="10" fontId="42" fillId="4" borderId="6" xfId="31">
      <alignment horizontal="right" vertical="center"/>
    </xf>
    <xf numFmtId="0" fontId="18" fillId="0" borderId="0" xfId="2" applyFont="1" applyAlignment="1">
      <alignment horizontal="left" vertical="top" wrapText="1"/>
    </xf>
    <xf numFmtId="164" fontId="21" fillId="0" borderId="0" xfId="0" applyFont="1" applyAlignment="1">
      <alignment horizontal="justify" wrapText="1"/>
    </xf>
    <xf numFmtId="2" fontId="7" fillId="2" borderId="0" xfId="0" quotePrefix="1" applyNumberFormat="1" applyFont="1" applyFill="1" applyAlignment="1">
      <alignment horizontal="right" indent="1"/>
    </xf>
    <xf numFmtId="2" fontId="7" fillId="2" borderId="0" xfId="0" applyNumberFormat="1" applyFont="1" applyFill="1" applyAlignment="1">
      <alignment horizontal="right" indent="1"/>
    </xf>
    <xf numFmtId="164" fontId="21" fillId="0" borderId="2" xfId="0" applyFont="1" applyBorder="1" applyAlignment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9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  <cellStyle name="Porcentaje" xfId="38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4563"/>
      <color rgb="FFC0C0C0"/>
      <color rgb="FF8FAADC"/>
      <color rgb="FF2E75B6"/>
      <color rgb="FFFFFFFF"/>
      <color rgb="FFF5F5F5"/>
      <color rgb="FF97B9E0"/>
      <color rgb="FF5B9BD5"/>
      <color rgb="FFE2AA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Dat_01!$D$34:$D$46</c:f>
              <c:numCache>
                <c:formatCode>0.00%</c:formatCode>
                <c:ptCount val="13"/>
                <c:pt idx="0">
                  <c:v>-3.6800000000000001E-3</c:v>
                </c:pt>
                <c:pt idx="1">
                  <c:v>-1.387E-2</c:v>
                </c:pt>
                <c:pt idx="2">
                  <c:v>-1.4E-3</c:v>
                </c:pt>
                <c:pt idx="3">
                  <c:v>1.84E-2</c:v>
                </c:pt>
                <c:pt idx="4">
                  <c:v>-8.2299999999999995E-3</c:v>
                </c:pt>
                <c:pt idx="5">
                  <c:v>-6.2399999999999999E-3</c:v>
                </c:pt>
                <c:pt idx="6">
                  <c:v>5.4599999999999996E-3</c:v>
                </c:pt>
                <c:pt idx="7">
                  <c:v>4.3099999999999996E-3</c:v>
                </c:pt>
                <c:pt idx="8">
                  <c:v>-4.3800000000000002E-3</c:v>
                </c:pt>
                <c:pt idx="9">
                  <c:v>8.1799999999999998E-3</c:v>
                </c:pt>
                <c:pt idx="10">
                  <c:v>1.7600000000000001E-3</c:v>
                </c:pt>
                <c:pt idx="11">
                  <c:v>-2.9299999999999999E-3</c:v>
                </c:pt>
                <c:pt idx="12">
                  <c:v>5.9100000000000003E-3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Dat_01!$E$34:$E$46</c:f>
              <c:numCache>
                <c:formatCode>0.00%</c:formatCode>
                <c:ptCount val="13"/>
                <c:pt idx="0">
                  <c:v>1.9300000000000001E-3</c:v>
                </c:pt>
                <c:pt idx="1">
                  <c:v>3.96E-3</c:v>
                </c:pt>
                <c:pt idx="2">
                  <c:v>1.259E-2</c:v>
                </c:pt>
                <c:pt idx="3">
                  <c:v>1.984E-2</c:v>
                </c:pt>
                <c:pt idx="4">
                  <c:v>-3.81E-3</c:v>
                </c:pt>
                <c:pt idx="5">
                  <c:v>3.8999999999999998E-3</c:v>
                </c:pt>
                <c:pt idx="6">
                  <c:v>5.0619999999999998E-2</c:v>
                </c:pt>
                <c:pt idx="7">
                  <c:v>1.8400000000000001E-3</c:v>
                </c:pt>
                <c:pt idx="8">
                  <c:v>6.3200000000000001E-3</c:v>
                </c:pt>
                <c:pt idx="9">
                  <c:v>2.019E-2</c:v>
                </c:pt>
                <c:pt idx="10">
                  <c:v>7.4099999999999999E-3</c:v>
                </c:pt>
                <c:pt idx="11">
                  <c:v>1.7950000000000001E-2</c:v>
                </c:pt>
                <c:pt idx="12">
                  <c:v>1.052E-2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Dat_01!$O$34:$O$46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Dat_01!$F$34:$F$46</c:f>
              <c:numCache>
                <c:formatCode>0.00%</c:formatCode>
                <c:ptCount val="13"/>
                <c:pt idx="0">
                  <c:v>1.7919999999999998E-2</c:v>
                </c:pt>
                <c:pt idx="1">
                  <c:v>3.6630000000000003E-2</c:v>
                </c:pt>
                <c:pt idx="2">
                  <c:v>-1.4449999999999999E-2</c:v>
                </c:pt>
                <c:pt idx="3">
                  <c:v>1.949E-2</c:v>
                </c:pt>
                <c:pt idx="4">
                  <c:v>-1.5630000000000002E-2</c:v>
                </c:pt>
                <c:pt idx="5">
                  <c:v>3.3500000000000001E-3</c:v>
                </c:pt>
                <c:pt idx="6">
                  <c:v>5.7619999999999998E-2</c:v>
                </c:pt>
                <c:pt idx="7">
                  <c:v>2.393E-2</c:v>
                </c:pt>
                <c:pt idx="8">
                  <c:v>-1.179E-2</c:v>
                </c:pt>
                <c:pt idx="9">
                  <c:v>1.481E-2</c:v>
                </c:pt>
                <c:pt idx="10">
                  <c:v>-3.5699999999999998E-3</c:v>
                </c:pt>
                <c:pt idx="11">
                  <c:v>4.5830000000000003E-2</c:v>
                </c:pt>
                <c:pt idx="12">
                  <c:v>3.2199999999999999E-2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Dat_01!$O$34:$O$46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Dat_01!$C$34:$C$46</c:f>
              <c:numCache>
                <c:formatCode>0.00%</c:formatCode>
                <c:ptCount val="13"/>
                <c:pt idx="0">
                  <c:v>1.617E-2</c:v>
                </c:pt>
                <c:pt idx="1">
                  <c:v>2.6720000000000001E-2</c:v>
                </c:pt>
                <c:pt idx="2">
                  <c:v>-3.2599999999999999E-3</c:v>
                </c:pt>
                <c:pt idx="3">
                  <c:v>5.7729999999999997E-2</c:v>
                </c:pt>
                <c:pt idx="4">
                  <c:v>-2.767E-2</c:v>
                </c:pt>
                <c:pt idx="5">
                  <c:v>1.01E-3</c:v>
                </c:pt>
                <c:pt idx="6">
                  <c:v>0.1137</c:v>
                </c:pt>
                <c:pt idx="7">
                  <c:v>3.0079999999999999E-2</c:v>
                </c:pt>
                <c:pt idx="8">
                  <c:v>-9.8499999999999994E-3</c:v>
                </c:pt>
                <c:pt idx="9">
                  <c:v>4.3180000000000003E-2</c:v>
                </c:pt>
                <c:pt idx="10">
                  <c:v>5.5999999999999999E-3</c:v>
                </c:pt>
                <c:pt idx="11">
                  <c:v>6.0850000000000001E-2</c:v>
                </c:pt>
                <c:pt idx="12">
                  <c:v>4.863E-2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2005-2024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1"/>
                <c:pt idx="0">
                  <c:v>13.9534736842</c:v>
                </c:pt>
                <c:pt idx="1">
                  <c:v>13.7621578947</c:v>
                </c:pt>
                <c:pt idx="2">
                  <c:v>13.858315789500001</c:v>
                </c:pt>
                <c:pt idx="3">
                  <c:v>14.427263157900001</c:v>
                </c:pt>
                <c:pt idx="4">
                  <c:v>14.6697894737</c:v>
                </c:pt>
                <c:pt idx="5">
                  <c:v>15.1347894737</c:v>
                </c:pt>
                <c:pt idx="6">
                  <c:v>15.2208947368</c:v>
                </c:pt>
                <c:pt idx="7">
                  <c:v>14.691526315799999</c:v>
                </c:pt>
                <c:pt idx="8">
                  <c:v>14.6837368421</c:v>
                </c:pt>
                <c:pt idx="9">
                  <c:v>14.5268421053</c:v>
                </c:pt>
                <c:pt idx="10">
                  <c:v>14.3591052632</c:v>
                </c:pt>
                <c:pt idx="11">
                  <c:v>13.964526315800001</c:v>
                </c:pt>
                <c:pt idx="12">
                  <c:v>14.03</c:v>
                </c:pt>
                <c:pt idx="13">
                  <c:v>13.7538947368</c:v>
                </c:pt>
                <c:pt idx="14">
                  <c:v>13.8105789474</c:v>
                </c:pt>
                <c:pt idx="15">
                  <c:v>13.369684210500001</c:v>
                </c:pt>
                <c:pt idx="16">
                  <c:v>13.4413684211</c:v>
                </c:pt>
                <c:pt idx="17">
                  <c:v>13.4393157895</c:v>
                </c:pt>
                <c:pt idx="18">
                  <c:v>13.5210526316</c:v>
                </c:pt>
                <c:pt idx="19">
                  <c:v>13.5127894737</c:v>
                </c:pt>
                <c:pt idx="20">
                  <c:v>14.519263157899999</c:v>
                </c:pt>
                <c:pt idx="21">
                  <c:v>14.720105263200001</c:v>
                </c:pt>
                <c:pt idx="22">
                  <c:v>14.350684210500001</c:v>
                </c:pt>
                <c:pt idx="23">
                  <c:v>14.356</c:v>
                </c:pt>
                <c:pt idx="24">
                  <c:v>13.599368421099999</c:v>
                </c:pt>
                <c:pt idx="25">
                  <c:v>13.4644736842</c:v>
                </c:pt>
                <c:pt idx="26">
                  <c:v>13.8365263158</c:v>
                </c:pt>
                <c:pt idx="27">
                  <c:v>14.195263157899999</c:v>
                </c:pt>
                <c:pt idx="28">
                  <c:v>13.873315789499999</c:v>
                </c:pt>
                <c:pt idx="29">
                  <c:v>14.354842105299999</c:v>
                </c:pt>
                <c:pt idx="30">
                  <c:v>13.895368421100001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2005-2024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1"/>
                <c:pt idx="0">
                  <c:v>5.7982105263000001</c:v>
                </c:pt>
                <c:pt idx="1">
                  <c:v>5.5817894736999998</c:v>
                </c:pt>
                <c:pt idx="2">
                  <c:v>5.3698947368000001</c:v>
                </c:pt>
                <c:pt idx="3">
                  <c:v>6.1195789474</c:v>
                </c:pt>
                <c:pt idx="4">
                  <c:v>6.5336315788999997</c:v>
                </c:pt>
                <c:pt idx="5">
                  <c:v>6.7732631578999998</c:v>
                </c:pt>
                <c:pt idx="6">
                  <c:v>6.9559473684000004</c:v>
                </c:pt>
                <c:pt idx="7">
                  <c:v>7.3354736842000001</c:v>
                </c:pt>
                <c:pt idx="8">
                  <c:v>6.7342631579000001</c:v>
                </c:pt>
                <c:pt idx="9">
                  <c:v>6.4740000000000002</c:v>
                </c:pt>
                <c:pt idx="10">
                  <c:v>6.0141052632000003</c:v>
                </c:pt>
                <c:pt idx="11">
                  <c:v>5.6920526316000002</c:v>
                </c:pt>
                <c:pt idx="12">
                  <c:v>6.3183684210999997</c:v>
                </c:pt>
                <c:pt idx="13">
                  <c:v>6.2588421053000003</c:v>
                </c:pt>
                <c:pt idx="14">
                  <c:v>5.7426315789000002</c:v>
                </c:pt>
                <c:pt idx="15">
                  <c:v>5.3917368421000003</c:v>
                </c:pt>
                <c:pt idx="16">
                  <c:v>5.1965263157999999</c:v>
                </c:pt>
                <c:pt idx="17">
                  <c:v>5.1856842104999998</c:v>
                </c:pt>
                <c:pt idx="18">
                  <c:v>5.8321578946999999</c:v>
                </c:pt>
                <c:pt idx="19">
                  <c:v>5.8260526315999996</c:v>
                </c:pt>
                <c:pt idx="20">
                  <c:v>6.0364736841999997</c:v>
                </c:pt>
                <c:pt idx="21">
                  <c:v>6.4679473684</c:v>
                </c:pt>
                <c:pt idx="22">
                  <c:v>6.1822631578999996</c:v>
                </c:pt>
                <c:pt idx="23">
                  <c:v>5.7329999999999997</c:v>
                </c:pt>
                <c:pt idx="24">
                  <c:v>5.1373684210999997</c:v>
                </c:pt>
                <c:pt idx="25">
                  <c:v>4.8142105263000001</c:v>
                </c:pt>
                <c:pt idx="26">
                  <c:v>4.6627368421000002</c:v>
                </c:pt>
                <c:pt idx="27">
                  <c:v>5.4377368420999996</c:v>
                </c:pt>
                <c:pt idx="28">
                  <c:v>5.5257368420999997</c:v>
                </c:pt>
                <c:pt idx="29">
                  <c:v>5.1924210526000003</c:v>
                </c:pt>
                <c:pt idx="30">
                  <c:v>5.0026842105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2025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1"/>
                <c:pt idx="0">
                  <c:v>14.63</c:v>
                </c:pt>
                <c:pt idx="1">
                  <c:v>14.685</c:v>
                </c:pt>
                <c:pt idx="2">
                  <c:v>13.577999999999999</c:v>
                </c:pt>
                <c:pt idx="3">
                  <c:v>13.095000000000001</c:v>
                </c:pt>
                <c:pt idx="4">
                  <c:v>15.904999999999999</c:v>
                </c:pt>
                <c:pt idx="5">
                  <c:v>18.553999999999998</c:v>
                </c:pt>
                <c:pt idx="6">
                  <c:v>18.023</c:v>
                </c:pt>
                <c:pt idx="7">
                  <c:v>17.324999999999999</c:v>
                </c:pt>
                <c:pt idx="8">
                  <c:v>17.248000000000001</c:v>
                </c:pt>
                <c:pt idx="9">
                  <c:v>14.904</c:v>
                </c:pt>
                <c:pt idx="10">
                  <c:v>15.945</c:v>
                </c:pt>
                <c:pt idx="11">
                  <c:v>14.455</c:v>
                </c:pt>
                <c:pt idx="12">
                  <c:v>16.259</c:v>
                </c:pt>
                <c:pt idx="13">
                  <c:v>14.526999999999999</c:v>
                </c:pt>
                <c:pt idx="14">
                  <c:v>14.599</c:v>
                </c:pt>
                <c:pt idx="15">
                  <c:v>12.714</c:v>
                </c:pt>
                <c:pt idx="16">
                  <c:v>14.901999999999999</c:v>
                </c:pt>
                <c:pt idx="17">
                  <c:v>15.749000000000001</c:v>
                </c:pt>
                <c:pt idx="18">
                  <c:v>13.547000000000001</c:v>
                </c:pt>
                <c:pt idx="19">
                  <c:v>13.443</c:v>
                </c:pt>
                <c:pt idx="20">
                  <c:v>11.565</c:v>
                </c:pt>
                <c:pt idx="21">
                  <c:v>10.407</c:v>
                </c:pt>
                <c:pt idx="22">
                  <c:v>11.239000000000001</c:v>
                </c:pt>
                <c:pt idx="23">
                  <c:v>12.738</c:v>
                </c:pt>
                <c:pt idx="24">
                  <c:v>9.4060000000000006</c:v>
                </c:pt>
                <c:pt idx="25">
                  <c:v>11.657999999999999</c:v>
                </c:pt>
                <c:pt idx="26">
                  <c:v>12.545999999999999</c:v>
                </c:pt>
                <c:pt idx="27">
                  <c:v>13.875</c:v>
                </c:pt>
                <c:pt idx="28">
                  <c:v>13.523999999999999</c:v>
                </c:pt>
                <c:pt idx="29">
                  <c:v>13.164</c:v>
                </c:pt>
                <c:pt idx="30">
                  <c:v>11.417999999999999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2025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1"/>
                <c:pt idx="0">
                  <c:v>9.2799999999999994</c:v>
                </c:pt>
                <c:pt idx="1">
                  <c:v>9.8439999999999994</c:v>
                </c:pt>
                <c:pt idx="2">
                  <c:v>9.3670000000000009</c:v>
                </c:pt>
                <c:pt idx="3">
                  <c:v>10.016999999999999</c:v>
                </c:pt>
                <c:pt idx="4">
                  <c:v>11.882</c:v>
                </c:pt>
                <c:pt idx="5">
                  <c:v>14.712999999999999</c:v>
                </c:pt>
                <c:pt idx="6">
                  <c:v>13.705</c:v>
                </c:pt>
                <c:pt idx="7">
                  <c:v>12.504</c:v>
                </c:pt>
                <c:pt idx="8">
                  <c:v>12.242000000000001</c:v>
                </c:pt>
                <c:pt idx="9">
                  <c:v>11.754</c:v>
                </c:pt>
                <c:pt idx="10">
                  <c:v>11.590999999999999</c:v>
                </c:pt>
                <c:pt idx="11">
                  <c:v>11.507</c:v>
                </c:pt>
                <c:pt idx="12">
                  <c:v>12.505000000000001</c:v>
                </c:pt>
                <c:pt idx="13">
                  <c:v>10.805999999999999</c:v>
                </c:pt>
                <c:pt idx="14">
                  <c:v>11.635999999999999</c:v>
                </c:pt>
                <c:pt idx="15">
                  <c:v>10.583</c:v>
                </c:pt>
                <c:pt idx="16">
                  <c:v>11.292</c:v>
                </c:pt>
                <c:pt idx="17">
                  <c:v>11.875999999999999</c:v>
                </c:pt>
                <c:pt idx="18">
                  <c:v>10.641</c:v>
                </c:pt>
                <c:pt idx="19">
                  <c:v>10.523</c:v>
                </c:pt>
                <c:pt idx="20">
                  <c:v>8.3780000000000001</c:v>
                </c:pt>
                <c:pt idx="21">
                  <c:v>7.0190000000000001</c:v>
                </c:pt>
                <c:pt idx="22">
                  <c:v>8.1199999999999992</c:v>
                </c:pt>
                <c:pt idx="23">
                  <c:v>8.718</c:v>
                </c:pt>
                <c:pt idx="24">
                  <c:v>6.6479999999999997</c:v>
                </c:pt>
                <c:pt idx="25">
                  <c:v>8.1240000000000006</c:v>
                </c:pt>
                <c:pt idx="26">
                  <c:v>8.7309999999999999</c:v>
                </c:pt>
                <c:pt idx="27">
                  <c:v>10.34</c:v>
                </c:pt>
                <c:pt idx="28">
                  <c:v>9.51</c:v>
                </c:pt>
                <c:pt idx="29">
                  <c:v>8.7059999999999995</c:v>
                </c:pt>
                <c:pt idx="30">
                  <c:v>7.3840000000000003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2025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1"/>
                <c:pt idx="0">
                  <c:v>3.93</c:v>
                </c:pt>
                <c:pt idx="1">
                  <c:v>5.0039999999999996</c:v>
                </c:pt>
                <c:pt idx="2">
                  <c:v>5.1550000000000002</c:v>
                </c:pt>
                <c:pt idx="3">
                  <c:v>6.9390000000000001</c:v>
                </c:pt>
                <c:pt idx="4">
                  <c:v>7.859</c:v>
                </c:pt>
                <c:pt idx="5">
                  <c:v>10.872</c:v>
                </c:pt>
                <c:pt idx="6">
                  <c:v>9.3870000000000005</c:v>
                </c:pt>
                <c:pt idx="7">
                  <c:v>7.6829999999999998</c:v>
                </c:pt>
                <c:pt idx="8">
                  <c:v>7.2359999999999998</c:v>
                </c:pt>
                <c:pt idx="9">
                  <c:v>8.6029999999999998</c:v>
                </c:pt>
                <c:pt idx="10">
                  <c:v>7.2370000000000001</c:v>
                </c:pt>
                <c:pt idx="11">
                  <c:v>8.56</c:v>
                </c:pt>
                <c:pt idx="12">
                  <c:v>8.7509999999999994</c:v>
                </c:pt>
                <c:pt idx="13">
                  <c:v>7.085</c:v>
                </c:pt>
                <c:pt idx="14">
                  <c:v>8.6739999999999995</c:v>
                </c:pt>
                <c:pt idx="15">
                  <c:v>8.452</c:v>
                </c:pt>
                <c:pt idx="16">
                  <c:v>7.6820000000000004</c:v>
                </c:pt>
                <c:pt idx="17">
                  <c:v>8.0030000000000001</c:v>
                </c:pt>
                <c:pt idx="18">
                  <c:v>7.7350000000000003</c:v>
                </c:pt>
                <c:pt idx="19">
                  <c:v>7.6029999999999998</c:v>
                </c:pt>
                <c:pt idx="20">
                  <c:v>5.1909999999999998</c:v>
                </c:pt>
                <c:pt idx="21">
                  <c:v>3.6309999999999998</c:v>
                </c:pt>
                <c:pt idx="22">
                  <c:v>5.0010000000000003</c:v>
                </c:pt>
                <c:pt idx="23">
                  <c:v>4.6989999999999998</c:v>
                </c:pt>
                <c:pt idx="24">
                  <c:v>3.8889999999999998</c:v>
                </c:pt>
                <c:pt idx="25">
                  <c:v>4.59</c:v>
                </c:pt>
                <c:pt idx="26">
                  <c:v>4.9169999999999998</c:v>
                </c:pt>
                <c:pt idx="27">
                  <c:v>6.806</c:v>
                </c:pt>
                <c:pt idx="28">
                  <c:v>5.4960000000000004</c:v>
                </c:pt>
                <c:pt idx="29">
                  <c:v>4.2480000000000002</c:v>
                </c:pt>
                <c:pt idx="30">
                  <c:v>3.351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1"/>
                <c:pt idx="0">
                  <c:v>13.92</c:v>
                </c:pt>
                <c:pt idx="1">
                  <c:v>13.909000000000001</c:v>
                </c:pt>
                <c:pt idx="2">
                  <c:v>12.776999999999999</c:v>
                </c:pt>
                <c:pt idx="3">
                  <c:v>11.984999999999999</c:v>
                </c:pt>
                <c:pt idx="4">
                  <c:v>12.311</c:v>
                </c:pt>
                <c:pt idx="5">
                  <c:v>14.31</c:v>
                </c:pt>
                <c:pt idx="6">
                  <c:v>13.237</c:v>
                </c:pt>
                <c:pt idx="7">
                  <c:v>9.7129999999999992</c:v>
                </c:pt>
                <c:pt idx="8">
                  <c:v>8.5679999999999996</c:v>
                </c:pt>
                <c:pt idx="9">
                  <c:v>7.7009999999999996</c:v>
                </c:pt>
                <c:pt idx="10">
                  <c:v>7.3479999999999999</c:v>
                </c:pt>
                <c:pt idx="11">
                  <c:v>8.2050000000000001</c:v>
                </c:pt>
                <c:pt idx="12">
                  <c:v>9.4169999999999998</c:v>
                </c:pt>
                <c:pt idx="13">
                  <c:v>8.4830000000000005</c:v>
                </c:pt>
                <c:pt idx="14">
                  <c:v>8.5380000000000003</c:v>
                </c:pt>
                <c:pt idx="15">
                  <c:v>8.9380000000000006</c:v>
                </c:pt>
                <c:pt idx="16">
                  <c:v>9.8040000000000003</c:v>
                </c:pt>
                <c:pt idx="17">
                  <c:v>11.816000000000001</c:v>
                </c:pt>
                <c:pt idx="18">
                  <c:v>12.786</c:v>
                </c:pt>
                <c:pt idx="19">
                  <c:v>9.3919999999999995</c:v>
                </c:pt>
                <c:pt idx="20">
                  <c:v>8.7449999999999992</c:v>
                </c:pt>
                <c:pt idx="21">
                  <c:v>10.617000000000001</c:v>
                </c:pt>
                <c:pt idx="22">
                  <c:v>10.085000000000001</c:v>
                </c:pt>
                <c:pt idx="23">
                  <c:v>10.19</c:v>
                </c:pt>
                <c:pt idx="24">
                  <c:v>10.928000000000001</c:v>
                </c:pt>
                <c:pt idx="25">
                  <c:v>10.493</c:v>
                </c:pt>
                <c:pt idx="26">
                  <c:v>9.9610000000000003</c:v>
                </c:pt>
                <c:pt idx="27">
                  <c:v>8.9320000000000004</c:v>
                </c:pt>
                <c:pt idx="28">
                  <c:v>8.3930000000000007</c:v>
                </c:pt>
                <c:pt idx="29">
                  <c:v>7.3280000000000003</c:v>
                </c:pt>
                <c:pt idx="30">
                  <c:v>7.5019999999999998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D</c:v>
                </c:pt>
                <c:pt idx="1">
                  <c:v>E</c:v>
                </c:pt>
                <c:pt idx="2">
                  <c:v>F</c:v>
                </c:pt>
                <c:pt idx="3">
                  <c:v>M</c:v>
                </c:pt>
                <c:pt idx="4">
                  <c:v>A</c:v>
                </c:pt>
                <c:pt idx="5">
                  <c:v>M</c:v>
                </c:pt>
                <c:pt idx="6">
                  <c:v>J</c:v>
                </c:pt>
                <c:pt idx="7">
                  <c:v>J</c:v>
                </c:pt>
                <c:pt idx="8">
                  <c:v>A</c:v>
                </c:pt>
                <c:pt idx="9">
                  <c:v>S</c:v>
                </c:pt>
                <c:pt idx="10">
                  <c:v>O</c:v>
                </c:pt>
                <c:pt idx="11">
                  <c:v>N</c:v>
                </c:pt>
                <c:pt idx="12">
                  <c:v>D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20106.563494161001</c:v>
                </c:pt>
                <c:pt idx="1">
                  <c:v>21122.754694842999</c:v>
                </c:pt>
                <c:pt idx="2">
                  <c:v>19197.835311872001</c:v>
                </c:pt>
                <c:pt idx="3">
                  <c:v>19520.23085435</c:v>
                </c:pt>
                <c:pt idx="4">
                  <c:v>18119.223505656999</c:v>
                </c:pt>
                <c:pt idx="5">
                  <c:v>18312.817936349998</c:v>
                </c:pt>
                <c:pt idx="6">
                  <c:v>18372.935849850001</c:v>
                </c:pt>
                <c:pt idx="7">
                  <c:v>21283.278658343999</c:v>
                </c:pt>
                <c:pt idx="8">
                  <c:v>20890.420749156001</c:v>
                </c:pt>
                <c:pt idx="9">
                  <c:v>18611.148493471999</c:v>
                </c:pt>
                <c:pt idx="10">
                  <c:v>19023.304535390002</c:v>
                </c:pt>
                <c:pt idx="11">
                  <c:v>18742.665156711999</c:v>
                </c:pt>
                <c:pt idx="12">
                  <c:v>20431.586273895999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20431.586273895999</c:v>
                </c:pt>
                <c:pt idx="1">
                  <c:v>21687.167320224002</c:v>
                </c:pt>
                <c:pt idx="2">
                  <c:v>19135.185415920001</c:v>
                </c:pt>
                <c:pt idx="3">
                  <c:v>20647.099124614</c:v>
                </c:pt>
                <c:pt idx="4">
                  <c:v>17617.823829015</c:v>
                </c:pt>
                <c:pt idx="5">
                  <c:v>18331.240276430999</c:v>
                </c:pt>
                <c:pt idx="6">
                  <c:v>20461.887536038001</c:v>
                </c:pt>
                <c:pt idx="7">
                  <c:v>21923.543041613</c:v>
                </c:pt>
                <c:pt idx="8">
                  <c:v>20684.700870992001</c:v>
                </c:pt>
                <c:pt idx="9">
                  <c:v>19414.721792527998</c:v>
                </c:pt>
                <c:pt idx="10">
                  <c:v>19129.860442087</c:v>
                </c:pt>
                <c:pt idx="11">
                  <c:v>19883.071479487</c:v>
                </c:pt>
                <c:pt idx="12">
                  <c:v>21425.171776145999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C-4AB6-A78A-6CA0E378E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2024 </c:v>
                </c:pt>
                <c:pt idx="3">
                  <c:v>2025 </c:v>
                </c:pt>
                <c:pt idx="4">
                  <c:v>dic-25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36184</c:v>
                </c:pt>
                <c:pt idx="3">
                  <c:v>37946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28455284552844"/>
                      <c:h val="6.5993656330417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568-4090-81C4-3414339F3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2024 </c:v>
                </c:pt>
                <c:pt idx="3">
                  <c:v>2025 </c:v>
                </c:pt>
                <c:pt idx="4">
                  <c:v>dic-25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38272</c:v>
                </c:pt>
                <c:pt idx="3">
                  <c:v>40070</c:v>
                </c:pt>
                <c:pt idx="4">
                  <c:v>38376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1"/>
                <c:pt idx="0">
                  <c:v>746.57871877599996</c:v>
                </c:pt>
                <c:pt idx="1">
                  <c:v>767.15496344799999</c:v>
                </c:pt>
                <c:pt idx="2">
                  <c:v>767.56236306400001</c:v>
                </c:pt>
                <c:pt idx="3">
                  <c:v>792.94688195200001</c:v>
                </c:pt>
                <c:pt idx="4">
                  <c:v>760.05725206399995</c:v>
                </c:pt>
                <c:pt idx="5">
                  <c:v>638.96649723200005</c:v>
                </c:pt>
                <c:pt idx="6">
                  <c:v>592.47257302399998</c:v>
                </c:pt>
                <c:pt idx="7">
                  <c:v>611.85722310400001</c:v>
                </c:pt>
                <c:pt idx="8">
                  <c:v>722.75882581600001</c:v>
                </c:pt>
                <c:pt idx="9">
                  <c:v>750.50382300000001</c:v>
                </c:pt>
                <c:pt idx="10">
                  <c:v>744.30422265599998</c:v>
                </c:pt>
                <c:pt idx="11">
                  <c:v>743.89597793600001</c:v>
                </c:pt>
                <c:pt idx="12">
                  <c:v>645.584240088</c:v>
                </c:pt>
                <c:pt idx="13">
                  <c:v>618.75305258399999</c:v>
                </c:pt>
                <c:pt idx="14">
                  <c:v>730.16336210400004</c:v>
                </c:pt>
                <c:pt idx="15">
                  <c:v>760.01562905000003</c:v>
                </c:pt>
                <c:pt idx="16">
                  <c:v>739.36991404800006</c:v>
                </c:pt>
                <c:pt idx="17">
                  <c:v>736.94488114399996</c:v>
                </c:pt>
                <c:pt idx="18">
                  <c:v>732.82153027200002</c:v>
                </c:pt>
                <c:pt idx="19">
                  <c:v>651.14548471199998</c:v>
                </c:pt>
                <c:pt idx="20">
                  <c:v>630.28970864799999</c:v>
                </c:pt>
                <c:pt idx="21">
                  <c:v>726.96723468799996</c:v>
                </c:pt>
                <c:pt idx="22">
                  <c:v>733.289152704</c:v>
                </c:pt>
                <c:pt idx="23">
                  <c:v>642.11400181600004</c:v>
                </c:pt>
                <c:pt idx="24">
                  <c:v>571.43114947200002</c:v>
                </c:pt>
                <c:pt idx="25">
                  <c:v>642.36715023199997</c:v>
                </c:pt>
                <c:pt idx="26">
                  <c:v>636.02660140800003</c:v>
                </c:pt>
                <c:pt idx="27">
                  <c:v>599.78243284799998</c:v>
                </c:pt>
                <c:pt idx="28">
                  <c:v>670.47203400800004</c:v>
                </c:pt>
                <c:pt idx="29">
                  <c:v>678.91976588</c:v>
                </c:pt>
                <c:pt idx="30">
                  <c:v>638.85806836799998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1"/>
                <c:pt idx="0">
                  <c:v>38321.483</c:v>
                </c:pt>
                <c:pt idx="1">
                  <c:v>38116.118000000002</c:v>
                </c:pt>
                <c:pt idx="2">
                  <c:v>38650.489000000001</c:v>
                </c:pt>
                <c:pt idx="3">
                  <c:v>38726.788999999997</c:v>
                </c:pt>
                <c:pt idx="4">
                  <c:v>35715.589</c:v>
                </c:pt>
                <c:pt idx="5">
                  <c:v>30432.646295999999</c:v>
                </c:pt>
                <c:pt idx="6">
                  <c:v>29388.324504</c:v>
                </c:pt>
                <c:pt idx="7">
                  <c:v>32033.383999999998</c:v>
                </c:pt>
                <c:pt idx="8">
                  <c:v>36614.648000000001</c:v>
                </c:pt>
                <c:pt idx="9">
                  <c:v>36936.506000000001</c:v>
                </c:pt>
                <c:pt idx="10">
                  <c:v>36898.847000000002</c:v>
                </c:pt>
                <c:pt idx="11">
                  <c:v>35075.747040000002</c:v>
                </c:pt>
                <c:pt idx="12">
                  <c:v>30605.511984000001</c:v>
                </c:pt>
                <c:pt idx="13">
                  <c:v>31375.043000000001</c:v>
                </c:pt>
                <c:pt idx="14">
                  <c:v>36461.424039999998</c:v>
                </c:pt>
                <c:pt idx="15">
                  <c:v>37379.605479999998</c:v>
                </c:pt>
                <c:pt idx="16">
                  <c:v>36645.671479999997</c:v>
                </c:pt>
                <c:pt idx="17">
                  <c:v>36520.801504000003</c:v>
                </c:pt>
                <c:pt idx="18">
                  <c:v>34589.057000000001</c:v>
                </c:pt>
                <c:pt idx="19">
                  <c:v>31303.571</c:v>
                </c:pt>
                <c:pt idx="20">
                  <c:v>32127.635999999999</c:v>
                </c:pt>
                <c:pt idx="21">
                  <c:v>36350.571000000004</c:v>
                </c:pt>
                <c:pt idx="22">
                  <c:v>35595.608999999997</c:v>
                </c:pt>
                <c:pt idx="23">
                  <c:v>31849.846016</c:v>
                </c:pt>
                <c:pt idx="24">
                  <c:v>29220.681</c:v>
                </c:pt>
                <c:pt idx="25">
                  <c:v>32836.392</c:v>
                </c:pt>
                <c:pt idx="26">
                  <c:v>31749.297999999999</c:v>
                </c:pt>
                <c:pt idx="27">
                  <c:v>30709.987000000001</c:v>
                </c:pt>
                <c:pt idx="28">
                  <c:v>33940.072999999997</c:v>
                </c:pt>
                <c:pt idx="29">
                  <c:v>34071.601000000002</c:v>
                </c:pt>
                <c:pt idx="30">
                  <c:v>32013.560504000001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0.74743</cdr:x>
      <cdr:y>0.76119</cdr:y>
    </cdr:from>
    <cdr:to>
      <cdr:x>0.90148</cdr:x>
      <cdr:y>0.852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1164" y="2218595"/>
          <a:ext cx="1084354" cy="264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30 julio (14:41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15 enero (20:57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1 diciembre (20:41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 julio (14:30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 enero (20:56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28515625" style="14" customWidth="1"/>
    <col min="2" max="2" width="2.5703125" style="14" customWidth="1"/>
    <col min="3" max="3" width="16.42578125" style="14" customWidth="1"/>
    <col min="4" max="4" width="4.5703125" style="14" customWidth="1"/>
    <col min="5" max="5" width="95.5703125" style="14" customWidth="1"/>
    <col min="6" max="16384" width="11.42578125" style="14"/>
  </cols>
  <sheetData>
    <row r="1" spans="1:15" ht="0.75" customHeight="1">
      <c r="A1" s="26" t="s">
        <v>30</v>
      </c>
    </row>
    <row r="2" spans="1:15" ht="21" customHeight="1">
      <c r="B2" s="14" t="s">
        <v>23</v>
      </c>
      <c r="C2" s="15"/>
      <c r="D2" s="15"/>
      <c r="E2" s="16" t="s">
        <v>6</v>
      </c>
    </row>
    <row r="3" spans="1:15" ht="15" customHeight="1">
      <c r="C3" s="15"/>
      <c r="D3" s="15"/>
      <c r="E3" s="25" t="str">
        <f>Dat_01!A2</f>
        <v>Diciembre 2025</v>
      </c>
    </row>
    <row r="4" spans="1:15" s="18" customFormat="1" ht="20.25" customHeight="1">
      <c r="B4" s="17"/>
      <c r="C4" s="26" t="s">
        <v>30</v>
      </c>
    </row>
    <row r="5" spans="1:15" s="18" customFormat="1" ht="8.25" customHeight="1">
      <c r="B5" s="17"/>
      <c r="C5" s="19"/>
    </row>
    <row r="6" spans="1:15" s="18" customFormat="1" ht="3" customHeight="1">
      <c r="B6" s="17"/>
      <c r="C6" s="19"/>
    </row>
    <row r="7" spans="1:15" s="18" customFormat="1" ht="7.5" customHeight="1">
      <c r="B7" s="17"/>
      <c r="C7" s="20"/>
      <c r="D7" s="21"/>
      <c r="E7" s="21"/>
    </row>
    <row r="8" spans="1:15" ht="12.6" customHeight="1">
      <c r="D8" s="22" t="s">
        <v>24</v>
      </c>
      <c r="E8" s="23" t="str">
        <f>'D1'!C7</f>
        <v>Componentes de la variación de la demanda peninsular</v>
      </c>
    </row>
    <row r="9" spans="1:15" s="18" customFormat="1" ht="12.6" customHeight="1">
      <c r="B9" s="17"/>
      <c r="C9" s="24"/>
      <c r="D9" s="22" t="s">
        <v>24</v>
      </c>
      <c r="E9" s="23" t="str">
        <f>'D2'!C7</f>
        <v>Componentes de la variación mensual de la demanda peninsular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18" customFormat="1" ht="12.6" customHeight="1">
      <c r="B10" s="17"/>
      <c r="C10" s="24"/>
      <c r="D10" s="22" t="s">
        <v>24</v>
      </c>
      <c r="E10" s="23" t="str">
        <f>'D3'!$C$7</f>
        <v xml:space="preserve">Evolución diaria de las temperaturas peninsulares 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2.6" customHeight="1">
      <c r="D11" s="22" t="s">
        <v>24</v>
      </c>
      <c r="E11" s="23" t="str">
        <f>'D4'!C7</f>
        <v xml:space="preserve">Evolución de la demanda peninsular </v>
      </c>
    </row>
    <row r="12" spans="1:15" ht="12.6" customHeight="1">
      <c r="D12" s="22" t="s">
        <v>24</v>
      </c>
      <c r="E12" s="23" t="str">
        <f>'D5'!B7</f>
        <v>Potencia instántanea máxima peninsular</v>
      </c>
    </row>
    <row r="13" spans="1:15" ht="12.6" customHeight="1">
      <c r="D13" s="22" t="s">
        <v>24</v>
      </c>
      <c r="E13" s="23" t="str">
        <f>'D6'!C7</f>
        <v>Demanda diaria y demanda horaria máxima peninsulares</v>
      </c>
    </row>
    <row r="14" spans="1:15" s="18" customFormat="1" ht="7.5" customHeight="1">
      <c r="B14" s="17"/>
      <c r="C14" s="20"/>
      <c r="D14" s="21"/>
      <c r="E14" s="21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214</v>
      </c>
    </row>
    <row r="2" spans="1:2">
      <c r="A2" t="s">
        <v>172</v>
      </c>
    </row>
    <row r="3" spans="1:2">
      <c r="A3" t="s">
        <v>210</v>
      </c>
    </row>
    <row r="4" spans="1:2">
      <c r="A4" t="s">
        <v>205</v>
      </c>
    </row>
    <row r="5" spans="1:2">
      <c r="A5" t="s">
        <v>207</v>
      </c>
    </row>
    <row r="6" spans="1:2">
      <c r="A6" t="s">
        <v>208</v>
      </c>
    </row>
    <row r="7" spans="1:2">
      <c r="A7" t="s">
        <v>211</v>
      </c>
    </row>
    <row r="8" spans="1:2">
      <c r="A8" t="s">
        <v>173</v>
      </c>
    </row>
    <row r="9" spans="1:2">
      <c r="A9" t="s">
        <v>212</v>
      </c>
    </row>
    <row r="10" spans="1:2">
      <c r="A10" t="s">
        <v>215</v>
      </c>
    </row>
    <row r="11" spans="1:2">
      <c r="A11" t="s">
        <v>206</v>
      </c>
    </row>
    <row r="12" spans="1:2">
      <c r="A12" t="s">
        <v>204</v>
      </c>
    </row>
    <row r="13" spans="1:2">
      <c r="A13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G9" sqref="G9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6" t="s">
        <v>6</v>
      </c>
      <c r="L2" s="1"/>
    </row>
    <row r="3" spans="3:12" ht="15" customHeight="1">
      <c r="K3" s="25" t="str">
        <f>Indice!E3</f>
        <v>Diciembre 2025</v>
      </c>
      <c r="L3" s="2"/>
    </row>
    <row r="4" spans="3:12" ht="20.100000000000001" customHeight="1">
      <c r="C4" s="26" t="s">
        <v>30</v>
      </c>
    </row>
    <row r="5" spans="3:12" ht="12.6" customHeight="1"/>
    <row r="7" spans="3:12" ht="12.75" customHeight="1">
      <c r="C7" s="132" t="s">
        <v>7</v>
      </c>
      <c r="E7" s="4"/>
      <c r="F7" s="134" t="str">
        <f>K3</f>
        <v>Diciembre 2025</v>
      </c>
      <c r="G7" s="135"/>
      <c r="H7" s="135" t="s">
        <v>1</v>
      </c>
      <c r="I7" s="135"/>
      <c r="J7" s="135" t="s">
        <v>2</v>
      </c>
      <c r="K7" s="135"/>
    </row>
    <row r="8" spans="3:12">
      <c r="C8" s="132"/>
      <c r="E8" s="5"/>
      <c r="F8" s="39" t="s">
        <v>3</v>
      </c>
      <c r="G8" s="43" t="str">
        <f>CONCATENATE("% ",RIGHT(F7,2),"/",RIGHT(F7,2)-1)</f>
        <v>% 25/24</v>
      </c>
      <c r="H8" s="39" t="s">
        <v>3</v>
      </c>
      <c r="I8" s="42" t="str">
        <f>G8</f>
        <v>% 25/24</v>
      </c>
      <c r="J8" s="39" t="s">
        <v>3</v>
      </c>
      <c r="K8" s="42" t="str">
        <f>G8</f>
        <v>% 25/24</v>
      </c>
    </row>
    <row r="9" spans="3:12">
      <c r="C9" s="34"/>
      <c r="E9" s="27" t="s">
        <v>4</v>
      </c>
      <c r="F9" s="28">
        <f>VLOOKUP("Demanda transporte (b.c.)",Dat_01!A4:J29,2,FALSE)/1000</f>
        <v>21425.171776145999</v>
      </c>
      <c r="G9" s="44">
        <f>VLOOKUP("Demanda transporte (b.c.)",Dat_01!A4:J29,4,FALSE)*100</f>
        <v>4.8629875800000004</v>
      </c>
      <c r="H9" s="28">
        <f>VLOOKUP("Demanda transporte (b.c.)",Dat_01!A4:J29,5,FALSE)/1000</f>
        <v>240341.472905095</v>
      </c>
      <c r="I9" s="44">
        <f>VLOOKUP("Demanda transporte (b.c.)",Dat_01!A4:J29,7,FALSE)*100</f>
        <v>2.8734848</v>
      </c>
      <c r="J9" s="28">
        <f>VLOOKUP("Demanda transporte (b.c.)",Dat_01!A4:J29,8,FALSE)/1000</f>
        <v>240341.472905095</v>
      </c>
      <c r="K9" s="44">
        <f>VLOOKUP("Demanda transporte (b.c.)",Dat_01!A4:J29,10,FALSE)*100</f>
        <v>2.8734848</v>
      </c>
    </row>
    <row r="10" spans="3:12">
      <c r="E10" s="29"/>
      <c r="F10" s="30"/>
      <c r="G10" s="30"/>
      <c r="H10" s="30"/>
      <c r="I10" s="30"/>
      <c r="J10" s="30"/>
      <c r="K10" s="30"/>
    </row>
    <row r="11" spans="3:12">
      <c r="E11" s="29" t="s">
        <v>25</v>
      </c>
      <c r="F11" s="30"/>
      <c r="G11" s="30"/>
      <c r="H11" s="30"/>
      <c r="I11" s="30"/>
      <c r="J11" s="30"/>
      <c r="K11" s="30"/>
    </row>
    <row r="12" spans="3:12">
      <c r="E12" s="31" t="s">
        <v>0</v>
      </c>
      <c r="F12" s="30"/>
      <c r="G12" s="40">
        <f>Dat_01!D46*100</f>
        <v>0.59100000000000008</v>
      </c>
      <c r="H12" s="40"/>
      <c r="I12" s="40">
        <f>Dat_01!H46*100</f>
        <v>4.2000000000000003E-2</v>
      </c>
      <c r="J12" s="40"/>
      <c r="K12" s="40">
        <f>Dat_01!L46*100</f>
        <v>4.2000000000000003E-2</v>
      </c>
    </row>
    <row r="13" spans="3:12">
      <c r="E13" s="31" t="s">
        <v>26</v>
      </c>
      <c r="F13" s="30"/>
      <c r="G13" s="40">
        <f>Dat_01!E46*100</f>
        <v>1.052</v>
      </c>
      <c r="H13" s="40"/>
      <c r="I13" s="40">
        <f>Dat_01!I46*100</f>
        <v>1.238</v>
      </c>
      <c r="J13" s="40"/>
      <c r="K13" s="40">
        <f>Dat_01!M46*100</f>
        <v>1.238</v>
      </c>
    </row>
    <row r="14" spans="3:12">
      <c r="E14" s="32" t="s">
        <v>5</v>
      </c>
      <c r="F14" s="33"/>
      <c r="G14" s="41">
        <f>Dat_01!F46*100</f>
        <v>3.2199999999999998</v>
      </c>
      <c r="H14" s="41"/>
      <c r="I14" s="41">
        <f>Dat_01!J46*100</f>
        <v>1.593</v>
      </c>
      <c r="J14" s="41"/>
      <c r="K14" s="41">
        <f>Dat_01!N46*100</f>
        <v>1.593</v>
      </c>
    </row>
    <row r="15" spans="3:12">
      <c r="E15" s="136" t="s">
        <v>27</v>
      </c>
      <c r="F15" s="136"/>
      <c r="G15" s="136"/>
      <c r="H15" s="136"/>
      <c r="I15" s="136"/>
      <c r="J15" s="136"/>
      <c r="K15" s="136"/>
    </row>
    <row r="16" spans="3:12" ht="21.75" customHeight="1">
      <c r="E16" s="133" t="s">
        <v>28</v>
      </c>
      <c r="F16" s="133"/>
      <c r="G16" s="133"/>
      <c r="H16" s="133"/>
      <c r="I16" s="133"/>
      <c r="J16" s="133"/>
      <c r="K16" s="133"/>
    </row>
    <row r="17" spans="5:12">
      <c r="E17" s="119"/>
    </row>
    <row r="21" spans="5:12">
      <c r="G21" s="45"/>
      <c r="H21" s="45"/>
      <c r="I21" s="45"/>
      <c r="J21" s="45"/>
      <c r="K21" s="45"/>
      <c r="L21" s="45"/>
    </row>
    <row r="22" spans="5:12">
      <c r="G22" s="45"/>
      <c r="H22" s="45"/>
      <c r="I22" s="45"/>
      <c r="J22" s="45"/>
      <c r="K22" s="45"/>
      <c r="L22" s="45"/>
    </row>
    <row r="23" spans="5:12">
      <c r="G23" s="45"/>
      <c r="H23" s="45"/>
      <c r="I23" s="45"/>
      <c r="J23" s="45"/>
      <c r="K23" s="45"/>
      <c r="L23" s="45"/>
    </row>
    <row r="24" spans="5:12">
      <c r="G24" s="45"/>
      <c r="H24" s="45"/>
      <c r="I24" s="45"/>
      <c r="J24" s="45"/>
      <c r="K24" s="45"/>
      <c r="L24" s="45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Diciembre 2025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2" t="s">
        <v>97</v>
      </c>
      <c r="E7" s="9"/>
    </row>
    <row r="8" spans="3:11">
      <c r="C8" s="132"/>
      <c r="E8" s="9"/>
      <c r="I8" t="s">
        <v>75</v>
      </c>
    </row>
    <row r="9" spans="3:11">
      <c r="C9" s="132"/>
      <c r="E9" s="9"/>
    </row>
    <row r="10" spans="3:11">
      <c r="C10" s="34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6" t="s">
        <v>6</v>
      </c>
    </row>
    <row r="3" spans="3:5" ht="15" customHeight="1">
      <c r="E3" s="35" t="str">
        <f>Indice!E3</f>
        <v>Diciembre 2025</v>
      </c>
    </row>
    <row r="4" spans="3:5" ht="20.100000000000001" customHeight="1">
      <c r="C4" s="26" t="s">
        <v>30</v>
      </c>
    </row>
    <row r="5" spans="3:5" ht="12.6" customHeight="1"/>
    <row r="6" spans="3:5" ht="12.75" customHeight="1"/>
    <row r="7" spans="3:5" ht="12.75" customHeight="1">
      <c r="C7" s="132" t="s">
        <v>16</v>
      </c>
      <c r="E7" s="9"/>
    </row>
    <row r="8" spans="3:5">
      <c r="C8" s="132"/>
      <c r="E8" s="9"/>
    </row>
    <row r="9" spans="3:5">
      <c r="C9" s="36" t="s">
        <v>17</v>
      </c>
      <c r="E9" s="9"/>
    </row>
    <row r="10" spans="3:5">
      <c r="C10" s="13"/>
      <c r="E10" s="9"/>
    </row>
    <row r="11" spans="3:5">
      <c r="C11" s="13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6" t="s">
        <v>6</v>
      </c>
    </row>
    <row r="3" spans="3:11" ht="15" customHeight="1">
      <c r="E3" s="35" t="str">
        <f>Indice!E3</f>
        <v>Diciembre 2025</v>
      </c>
    </row>
    <row r="4" spans="3:11" ht="20.100000000000001" customHeight="1">
      <c r="C4" s="26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2" t="s">
        <v>18</v>
      </c>
      <c r="E7" s="9"/>
    </row>
    <row r="8" spans="3:11">
      <c r="C8" s="132"/>
      <c r="E8" s="9"/>
    </row>
    <row r="9" spans="3:11">
      <c r="C9" s="36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7109375" style="11" customWidth="1"/>
    <col min="5" max="16384" width="11.42578125" style="11"/>
  </cols>
  <sheetData>
    <row r="1" spans="2:5" ht="1.1499999999999999" customHeight="1"/>
    <row r="2" spans="2:5" customFormat="1" ht="21" customHeight="1">
      <c r="D2" s="16" t="s">
        <v>6</v>
      </c>
      <c r="E2" s="11"/>
    </row>
    <row r="3" spans="2:5" customFormat="1" ht="15" customHeight="1">
      <c r="D3" s="35" t="str">
        <f>Indice!E3</f>
        <v>Diciembre 2025</v>
      </c>
      <c r="E3" s="11"/>
    </row>
    <row r="4" spans="2:5" customFormat="1" ht="19.5" customHeight="1">
      <c r="B4" s="26" t="s">
        <v>30</v>
      </c>
      <c r="C4" s="3"/>
    </row>
    <row r="5" spans="2:5">
      <c r="B5" s="3"/>
    </row>
    <row r="7" spans="2:5" ht="12.75" customHeight="1">
      <c r="B7" s="132" t="s">
        <v>21</v>
      </c>
    </row>
    <row r="8" spans="2:5">
      <c r="B8" s="132"/>
    </row>
    <row r="9" spans="2:5">
      <c r="B9" s="34" t="s">
        <v>20</v>
      </c>
    </row>
    <row r="15" spans="2:5" ht="12.75" customHeight="1">
      <c r="D15" s="12"/>
      <c r="E15" s="12"/>
    </row>
    <row r="16" spans="2:5">
      <c r="D16" s="12"/>
    </row>
    <row r="17" spans="4:4">
      <c r="D17" s="12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28515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1.1499999999999999" customHeight="1"/>
    <row r="2" spans="3:27" ht="21" customHeight="1">
      <c r="E2" s="16" t="s">
        <v>6</v>
      </c>
    </row>
    <row r="3" spans="3:27" ht="15" customHeight="1">
      <c r="E3" s="35" t="str">
        <f>Indice!E3</f>
        <v>Diciembre 2025</v>
      </c>
    </row>
    <row r="4" spans="3:27" ht="20.100000000000001" customHeight="1">
      <c r="C4" s="26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2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2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3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>
      <selection activeCell="F42" sqref="F42"/>
    </sheetView>
  </sheetViews>
  <sheetFormatPr baseColWidth="10" defaultColWidth="11.42578125" defaultRowHeight="11.25" customHeight="1"/>
  <cols>
    <col min="1" max="1" width="2.5703125" style="84" customWidth="1"/>
    <col min="2" max="2" width="16.5703125" style="84" customWidth="1"/>
    <col min="3" max="5" width="11.42578125" style="84"/>
    <col min="6" max="7" width="22.5703125" style="84" customWidth="1"/>
    <col min="8" max="16384" width="11.42578125" style="84"/>
  </cols>
  <sheetData>
    <row r="1" spans="1:16" s="80" customFormat="1" ht="21" customHeight="1">
      <c r="D1" s="81"/>
      <c r="G1" s="16" t="s">
        <v>6</v>
      </c>
    </row>
    <row r="2" spans="1:16" s="80" customFormat="1" ht="15" customHeight="1">
      <c r="D2" s="81"/>
      <c r="G2" s="35" t="str">
        <f>Dat_01!A2</f>
        <v>Diciembre 2025</v>
      </c>
    </row>
    <row r="3" spans="1:16" s="80" customFormat="1" ht="20.25" customHeight="1">
      <c r="B3" s="26" t="s">
        <v>30</v>
      </c>
      <c r="D3" s="81"/>
    </row>
    <row r="5" spans="1:16" ht="11.25" customHeight="1">
      <c r="A5" s="8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diciembre</v>
      </c>
      <c r="B5" s="83" t="s">
        <v>76</v>
      </c>
    </row>
    <row r="6" spans="1:16" ht="15">
      <c r="A6" s="85">
        <f>YEAR(B7)-1</f>
        <v>2024</v>
      </c>
      <c r="B6" s="86"/>
      <c r="C6" s="86" t="s">
        <v>77</v>
      </c>
      <c r="D6" s="86" t="s">
        <v>78</v>
      </c>
      <c r="E6" s="86" t="s">
        <v>79</v>
      </c>
      <c r="F6" s="87" t="s">
        <v>80</v>
      </c>
      <c r="G6" s="87" t="s">
        <v>81</v>
      </c>
      <c r="H6" s="86" t="s">
        <v>82</v>
      </c>
    </row>
    <row r="7" spans="1:16" ht="11.25" customHeight="1">
      <c r="A7" s="82">
        <v>1</v>
      </c>
      <c r="B7" s="88" t="str">
        <f>Dat_01!A52</f>
        <v>01/12/2025</v>
      </c>
      <c r="C7" s="89">
        <f>Dat_01!B52</f>
        <v>14.63</v>
      </c>
      <c r="D7" s="89">
        <f>Dat_01!C52</f>
        <v>9.2799999999999994</v>
      </c>
      <c r="E7" s="89">
        <f>Dat_01!D52</f>
        <v>3.93</v>
      </c>
      <c r="F7" s="89">
        <f>Dat_01!H52</f>
        <v>5.7982105263000001</v>
      </c>
      <c r="G7" s="89">
        <f>Dat_01!G52</f>
        <v>13.9534736842</v>
      </c>
      <c r="H7" s="89">
        <f>Dat_01!E52</f>
        <v>13.92</v>
      </c>
    </row>
    <row r="8" spans="1:16" ht="11.25" customHeight="1">
      <c r="A8" s="82">
        <v>2</v>
      </c>
      <c r="B8" s="88" t="str">
        <f>Dat_01!A53</f>
        <v>02/12/2025</v>
      </c>
      <c r="C8" s="89">
        <f>Dat_01!B53</f>
        <v>14.685</v>
      </c>
      <c r="D8" s="89">
        <f>Dat_01!C53</f>
        <v>9.8439999999999994</v>
      </c>
      <c r="E8" s="89">
        <f>Dat_01!D53</f>
        <v>5.0039999999999996</v>
      </c>
      <c r="F8" s="89">
        <f>Dat_01!H53</f>
        <v>5.5817894736999998</v>
      </c>
      <c r="G8" s="89">
        <f>Dat_01!G53</f>
        <v>13.7621578947</v>
      </c>
      <c r="H8" s="89">
        <f>Dat_01!E53</f>
        <v>13.909000000000001</v>
      </c>
      <c r="J8" s="107"/>
      <c r="K8" s="107"/>
      <c r="L8" s="107"/>
      <c r="M8" s="107"/>
      <c r="N8" s="107"/>
      <c r="O8" s="107"/>
      <c r="P8" s="107"/>
    </row>
    <row r="9" spans="1:16" ht="11.25" customHeight="1">
      <c r="A9" s="82">
        <v>3</v>
      </c>
      <c r="B9" s="88" t="str">
        <f>Dat_01!A54</f>
        <v>03/12/2025</v>
      </c>
      <c r="C9" s="89">
        <f>Dat_01!B54</f>
        <v>13.577999999999999</v>
      </c>
      <c r="D9" s="89">
        <f>Dat_01!C54</f>
        <v>9.3670000000000009</v>
      </c>
      <c r="E9" s="89">
        <f>Dat_01!D54</f>
        <v>5.1550000000000002</v>
      </c>
      <c r="F9" s="89">
        <f>Dat_01!H54</f>
        <v>5.3698947368000001</v>
      </c>
      <c r="G9" s="89">
        <f>Dat_01!G54</f>
        <v>13.858315789500001</v>
      </c>
      <c r="H9" s="89">
        <f>Dat_01!E54</f>
        <v>12.776999999999999</v>
      </c>
      <c r="J9" s="107"/>
      <c r="K9" s="107"/>
      <c r="L9" s="107"/>
      <c r="M9" s="107"/>
      <c r="N9" s="107"/>
      <c r="O9" s="107"/>
      <c r="P9" s="107"/>
    </row>
    <row r="10" spans="1:16" ht="11.25" customHeight="1">
      <c r="A10" s="82">
        <v>4</v>
      </c>
      <c r="B10" s="88" t="str">
        <f>Dat_01!A55</f>
        <v>04/12/2025</v>
      </c>
      <c r="C10" s="89">
        <f>Dat_01!B55</f>
        <v>13.095000000000001</v>
      </c>
      <c r="D10" s="89">
        <f>Dat_01!C55</f>
        <v>10.016999999999999</v>
      </c>
      <c r="E10" s="89">
        <f>Dat_01!D55</f>
        <v>6.9390000000000001</v>
      </c>
      <c r="F10" s="89">
        <f>Dat_01!H55</f>
        <v>6.1195789474</v>
      </c>
      <c r="G10" s="89">
        <f>Dat_01!G55</f>
        <v>14.427263157900001</v>
      </c>
      <c r="H10" s="89">
        <f>Dat_01!E55</f>
        <v>11.984999999999999</v>
      </c>
      <c r="J10" s="107"/>
      <c r="K10" s="107"/>
      <c r="L10" s="107"/>
      <c r="M10" s="107"/>
      <c r="N10" s="107"/>
      <c r="O10" s="107"/>
      <c r="P10" s="107"/>
    </row>
    <row r="11" spans="1:16" ht="11.25" customHeight="1">
      <c r="A11" s="82">
        <v>5</v>
      </c>
      <c r="B11" s="88" t="str">
        <f>Dat_01!A56</f>
        <v>05/12/2025</v>
      </c>
      <c r="C11" s="89">
        <f>Dat_01!B56</f>
        <v>15.904999999999999</v>
      </c>
      <c r="D11" s="89">
        <f>Dat_01!C56</f>
        <v>11.882</v>
      </c>
      <c r="E11" s="89">
        <f>Dat_01!D56</f>
        <v>7.859</v>
      </c>
      <c r="F11" s="89">
        <f>Dat_01!H56</f>
        <v>6.5336315788999997</v>
      </c>
      <c r="G11" s="89">
        <f>Dat_01!G56</f>
        <v>14.6697894737</v>
      </c>
      <c r="H11" s="89">
        <f>Dat_01!E56</f>
        <v>12.311</v>
      </c>
      <c r="J11" s="107"/>
      <c r="K11" s="107"/>
      <c r="L11" s="107"/>
      <c r="M11" s="107"/>
      <c r="N11" s="107"/>
      <c r="O11" s="107"/>
      <c r="P11" s="107"/>
    </row>
    <row r="12" spans="1:16" ht="11.25" customHeight="1">
      <c r="A12" s="82">
        <v>6</v>
      </c>
      <c r="B12" s="88" t="str">
        <f>Dat_01!A57</f>
        <v>06/12/2025</v>
      </c>
      <c r="C12" s="89">
        <f>Dat_01!B57</f>
        <v>18.553999999999998</v>
      </c>
      <c r="D12" s="89">
        <f>Dat_01!C57</f>
        <v>14.712999999999999</v>
      </c>
      <c r="E12" s="89">
        <f>Dat_01!D57</f>
        <v>10.872</v>
      </c>
      <c r="F12" s="89">
        <f>Dat_01!H57</f>
        <v>6.7732631578999998</v>
      </c>
      <c r="G12" s="89">
        <f>Dat_01!G57</f>
        <v>15.1347894737</v>
      </c>
      <c r="H12" s="89">
        <f>Dat_01!E57</f>
        <v>14.31</v>
      </c>
      <c r="J12" s="107"/>
      <c r="K12" s="107"/>
      <c r="L12" s="107"/>
      <c r="M12" s="107"/>
      <c r="N12" s="107"/>
      <c r="O12" s="107"/>
      <c r="P12" s="107"/>
    </row>
    <row r="13" spans="1:16" ht="11.25" customHeight="1">
      <c r="A13" s="82">
        <v>7</v>
      </c>
      <c r="B13" s="88" t="str">
        <f>Dat_01!A58</f>
        <v>07/12/2025</v>
      </c>
      <c r="C13" s="89">
        <f>Dat_01!B58</f>
        <v>18.023</v>
      </c>
      <c r="D13" s="89">
        <f>Dat_01!C58</f>
        <v>13.705</v>
      </c>
      <c r="E13" s="89">
        <f>Dat_01!D58</f>
        <v>9.3870000000000005</v>
      </c>
      <c r="F13" s="89">
        <f>Dat_01!H58</f>
        <v>6.9559473684000004</v>
      </c>
      <c r="G13" s="89">
        <f>Dat_01!G58</f>
        <v>15.2208947368</v>
      </c>
      <c r="H13" s="89">
        <f>Dat_01!E58</f>
        <v>13.237</v>
      </c>
      <c r="J13" s="107"/>
      <c r="K13" s="107"/>
      <c r="L13" s="107"/>
      <c r="M13" s="107"/>
      <c r="N13" s="107"/>
      <c r="O13" s="107"/>
      <c r="P13" s="107"/>
    </row>
    <row r="14" spans="1:16" ht="11.25" customHeight="1">
      <c r="A14" s="82">
        <v>8</v>
      </c>
      <c r="B14" s="88" t="str">
        <f>Dat_01!A59</f>
        <v>08/12/2025</v>
      </c>
      <c r="C14" s="89">
        <f>Dat_01!B59</f>
        <v>17.324999999999999</v>
      </c>
      <c r="D14" s="89">
        <f>Dat_01!C59</f>
        <v>12.504</v>
      </c>
      <c r="E14" s="89">
        <f>Dat_01!D59</f>
        <v>7.6829999999999998</v>
      </c>
      <c r="F14" s="89">
        <f>Dat_01!H59</f>
        <v>7.3354736842000001</v>
      </c>
      <c r="G14" s="89">
        <f>Dat_01!G59</f>
        <v>14.691526315799999</v>
      </c>
      <c r="H14" s="89">
        <f>Dat_01!E59</f>
        <v>9.7129999999999992</v>
      </c>
      <c r="J14" s="107"/>
      <c r="K14" s="107"/>
      <c r="L14" s="107"/>
      <c r="M14" s="107"/>
      <c r="N14" s="107"/>
      <c r="O14" s="107"/>
      <c r="P14" s="107"/>
    </row>
    <row r="15" spans="1:16" ht="11.25" customHeight="1">
      <c r="A15" s="82">
        <v>9</v>
      </c>
      <c r="B15" s="88" t="str">
        <f>Dat_01!A60</f>
        <v>09/12/2025</v>
      </c>
      <c r="C15" s="89">
        <f>Dat_01!B60</f>
        <v>17.248000000000001</v>
      </c>
      <c r="D15" s="89">
        <f>Dat_01!C60</f>
        <v>12.242000000000001</v>
      </c>
      <c r="E15" s="89">
        <f>Dat_01!D60</f>
        <v>7.2359999999999998</v>
      </c>
      <c r="F15" s="89">
        <f>Dat_01!H60</f>
        <v>6.7342631579000001</v>
      </c>
      <c r="G15" s="89">
        <f>Dat_01!G60</f>
        <v>14.6837368421</v>
      </c>
      <c r="H15" s="89">
        <f>Dat_01!E60</f>
        <v>8.5679999999999996</v>
      </c>
      <c r="J15" s="107"/>
      <c r="K15" s="107"/>
      <c r="L15" s="107"/>
      <c r="M15" s="107"/>
      <c r="N15" s="107"/>
      <c r="O15" s="107"/>
      <c r="P15" s="107"/>
    </row>
    <row r="16" spans="1:16" ht="11.25" customHeight="1">
      <c r="A16" s="82">
        <v>10</v>
      </c>
      <c r="B16" s="88" t="str">
        <f>Dat_01!A61</f>
        <v>10/12/2025</v>
      </c>
      <c r="C16" s="89">
        <f>Dat_01!B61</f>
        <v>14.904</v>
      </c>
      <c r="D16" s="89">
        <f>Dat_01!C61</f>
        <v>11.754</v>
      </c>
      <c r="E16" s="89">
        <f>Dat_01!D61</f>
        <v>8.6029999999999998</v>
      </c>
      <c r="F16" s="89">
        <f>Dat_01!H61</f>
        <v>6.4740000000000002</v>
      </c>
      <c r="G16" s="89">
        <f>Dat_01!G61</f>
        <v>14.5268421053</v>
      </c>
      <c r="H16" s="89">
        <f>Dat_01!E61</f>
        <v>7.7009999999999996</v>
      </c>
      <c r="J16" s="107"/>
      <c r="K16" s="107"/>
      <c r="L16" s="107"/>
      <c r="M16" s="107"/>
      <c r="N16" s="107"/>
      <c r="O16" s="107"/>
      <c r="P16" s="107"/>
    </row>
    <row r="17" spans="1:16" ht="11.25" customHeight="1">
      <c r="A17" s="82">
        <v>11</v>
      </c>
      <c r="B17" s="88" t="str">
        <f>Dat_01!A62</f>
        <v>11/12/2025</v>
      </c>
      <c r="C17" s="89">
        <f>Dat_01!B62</f>
        <v>15.945</v>
      </c>
      <c r="D17" s="89">
        <f>Dat_01!C62</f>
        <v>11.590999999999999</v>
      </c>
      <c r="E17" s="89">
        <f>Dat_01!D62</f>
        <v>7.2370000000000001</v>
      </c>
      <c r="F17" s="89">
        <f>Dat_01!H62</f>
        <v>6.0141052632000003</v>
      </c>
      <c r="G17" s="89">
        <f>Dat_01!G62</f>
        <v>14.3591052632</v>
      </c>
      <c r="H17" s="89">
        <f>Dat_01!E62</f>
        <v>7.3479999999999999</v>
      </c>
      <c r="J17" s="107"/>
      <c r="K17" s="107"/>
      <c r="L17" s="107"/>
      <c r="M17" s="107"/>
      <c r="N17" s="107"/>
      <c r="O17" s="107"/>
      <c r="P17" s="107"/>
    </row>
    <row r="18" spans="1:16" ht="11.25" customHeight="1">
      <c r="A18" s="82">
        <v>12</v>
      </c>
      <c r="B18" s="88" t="str">
        <f>Dat_01!A63</f>
        <v>12/12/2025</v>
      </c>
      <c r="C18" s="89">
        <f>Dat_01!B63</f>
        <v>14.455</v>
      </c>
      <c r="D18" s="89">
        <f>Dat_01!C63</f>
        <v>11.507</v>
      </c>
      <c r="E18" s="89">
        <f>Dat_01!D63</f>
        <v>8.56</v>
      </c>
      <c r="F18" s="89">
        <f>Dat_01!H63</f>
        <v>5.6920526316000002</v>
      </c>
      <c r="G18" s="89">
        <f>Dat_01!G63</f>
        <v>13.964526315800001</v>
      </c>
      <c r="H18" s="89">
        <f>Dat_01!E63</f>
        <v>8.2050000000000001</v>
      </c>
      <c r="J18" s="107"/>
      <c r="K18" s="107"/>
      <c r="L18" s="107"/>
      <c r="M18" s="107"/>
      <c r="N18" s="107"/>
      <c r="O18" s="107"/>
      <c r="P18" s="107"/>
    </row>
    <row r="19" spans="1:16" ht="11.25" customHeight="1">
      <c r="A19" s="82">
        <v>13</v>
      </c>
      <c r="B19" s="88" t="str">
        <f>Dat_01!A64</f>
        <v>13/12/2025</v>
      </c>
      <c r="C19" s="89">
        <f>Dat_01!B64</f>
        <v>16.259</v>
      </c>
      <c r="D19" s="89">
        <f>Dat_01!C64</f>
        <v>12.505000000000001</v>
      </c>
      <c r="E19" s="89">
        <f>Dat_01!D64</f>
        <v>8.7509999999999994</v>
      </c>
      <c r="F19" s="89">
        <f>Dat_01!H64</f>
        <v>6.3183684210999997</v>
      </c>
      <c r="G19" s="89">
        <f>Dat_01!G64</f>
        <v>14.03</v>
      </c>
      <c r="H19" s="89">
        <f>Dat_01!E64</f>
        <v>9.4169999999999998</v>
      </c>
      <c r="J19" s="107"/>
      <c r="K19" s="107"/>
      <c r="L19" s="107"/>
      <c r="M19" s="107"/>
      <c r="N19" s="107"/>
      <c r="O19" s="107"/>
      <c r="P19" s="107"/>
    </row>
    <row r="20" spans="1:16" ht="11.25" customHeight="1">
      <c r="A20" s="82">
        <v>14</v>
      </c>
      <c r="B20" s="88" t="str">
        <f>Dat_01!A65</f>
        <v>14/12/2025</v>
      </c>
      <c r="C20" s="89">
        <f>Dat_01!B65</f>
        <v>14.526999999999999</v>
      </c>
      <c r="D20" s="89">
        <f>Dat_01!C65</f>
        <v>10.805999999999999</v>
      </c>
      <c r="E20" s="89">
        <f>Dat_01!D65</f>
        <v>7.085</v>
      </c>
      <c r="F20" s="89">
        <f>Dat_01!H65</f>
        <v>6.2588421053000003</v>
      </c>
      <c r="G20" s="89">
        <f>Dat_01!G65</f>
        <v>13.7538947368</v>
      </c>
      <c r="H20" s="89">
        <f>Dat_01!E65</f>
        <v>8.4830000000000005</v>
      </c>
      <c r="J20" s="107"/>
      <c r="K20" s="107"/>
      <c r="L20" s="107"/>
      <c r="M20" s="107"/>
      <c r="N20" s="107"/>
      <c r="O20" s="107"/>
      <c r="P20" s="107"/>
    </row>
    <row r="21" spans="1:16" ht="11.25" customHeight="1">
      <c r="A21" s="82">
        <v>15</v>
      </c>
      <c r="B21" s="88" t="str">
        <f>Dat_01!A66</f>
        <v>15/12/2025</v>
      </c>
      <c r="C21" s="89">
        <f>Dat_01!B66</f>
        <v>14.599</v>
      </c>
      <c r="D21" s="89">
        <f>Dat_01!C66</f>
        <v>11.635999999999999</v>
      </c>
      <c r="E21" s="89">
        <f>Dat_01!D66</f>
        <v>8.6739999999999995</v>
      </c>
      <c r="F21" s="89">
        <f>Dat_01!H66</f>
        <v>5.7426315789000002</v>
      </c>
      <c r="G21" s="89">
        <f>Dat_01!G66</f>
        <v>13.8105789474</v>
      </c>
      <c r="H21" s="89">
        <f>Dat_01!E66</f>
        <v>8.5380000000000003</v>
      </c>
      <c r="J21" s="107"/>
      <c r="K21" s="107"/>
      <c r="L21" s="107"/>
      <c r="M21" s="107"/>
      <c r="N21" s="107"/>
      <c r="O21" s="107"/>
      <c r="P21" s="107"/>
    </row>
    <row r="22" spans="1:16" ht="11.25" customHeight="1">
      <c r="A22" s="82">
        <v>16</v>
      </c>
      <c r="B22" s="88" t="str">
        <f>Dat_01!A67</f>
        <v>16/12/2025</v>
      </c>
      <c r="C22" s="89">
        <f>Dat_01!B67</f>
        <v>12.714</v>
      </c>
      <c r="D22" s="89">
        <f>Dat_01!C67</f>
        <v>10.583</v>
      </c>
      <c r="E22" s="89">
        <f>Dat_01!D67</f>
        <v>8.452</v>
      </c>
      <c r="F22" s="89">
        <f>Dat_01!H67</f>
        <v>5.3917368421000003</v>
      </c>
      <c r="G22" s="89">
        <f>Dat_01!G67</f>
        <v>13.369684210500001</v>
      </c>
      <c r="H22" s="89">
        <f>Dat_01!E67</f>
        <v>8.9380000000000006</v>
      </c>
      <c r="J22" s="107"/>
      <c r="K22" s="107"/>
      <c r="L22" s="107"/>
      <c r="M22" s="107"/>
      <c r="N22" s="107"/>
      <c r="O22" s="107"/>
      <c r="P22" s="107"/>
    </row>
    <row r="23" spans="1:16" ht="11.25" customHeight="1">
      <c r="A23" s="82">
        <v>17</v>
      </c>
      <c r="B23" s="88" t="str">
        <f>Dat_01!A68</f>
        <v>17/12/2025</v>
      </c>
      <c r="C23" s="89">
        <f>Dat_01!B68</f>
        <v>14.901999999999999</v>
      </c>
      <c r="D23" s="89">
        <f>Dat_01!C68</f>
        <v>11.292</v>
      </c>
      <c r="E23" s="89">
        <f>Dat_01!D68</f>
        <v>7.6820000000000004</v>
      </c>
      <c r="F23" s="89">
        <f>Dat_01!H68</f>
        <v>5.1965263157999999</v>
      </c>
      <c r="G23" s="89">
        <f>Dat_01!G68</f>
        <v>13.4413684211</v>
      </c>
      <c r="H23" s="89">
        <f>Dat_01!E68</f>
        <v>9.8040000000000003</v>
      </c>
      <c r="J23" s="107"/>
      <c r="K23" s="107"/>
      <c r="L23" s="107"/>
      <c r="M23" s="107"/>
      <c r="N23" s="107"/>
      <c r="O23" s="107"/>
      <c r="P23" s="107"/>
    </row>
    <row r="24" spans="1:16" ht="11.25" customHeight="1">
      <c r="A24" s="82">
        <v>18</v>
      </c>
      <c r="B24" s="88" t="str">
        <f>Dat_01!A69</f>
        <v>18/12/2025</v>
      </c>
      <c r="C24" s="89">
        <f>Dat_01!B69</f>
        <v>15.749000000000001</v>
      </c>
      <c r="D24" s="89">
        <f>Dat_01!C69</f>
        <v>11.875999999999999</v>
      </c>
      <c r="E24" s="89">
        <f>Dat_01!D69</f>
        <v>8.0030000000000001</v>
      </c>
      <c r="F24" s="89">
        <f>Dat_01!H69</f>
        <v>5.1856842104999998</v>
      </c>
      <c r="G24" s="89">
        <f>Dat_01!G69</f>
        <v>13.4393157895</v>
      </c>
      <c r="H24" s="89">
        <f>Dat_01!E69</f>
        <v>11.816000000000001</v>
      </c>
      <c r="J24" s="107"/>
      <c r="K24" s="107"/>
      <c r="L24" s="107"/>
      <c r="M24" s="107"/>
      <c r="N24" s="107"/>
      <c r="O24" s="107"/>
      <c r="P24" s="107"/>
    </row>
    <row r="25" spans="1:16" ht="11.25" customHeight="1">
      <c r="A25" s="82">
        <v>19</v>
      </c>
      <c r="B25" s="88" t="str">
        <f>Dat_01!A70</f>
        <v>19/12/2025</v>
      </c>
      <c r="C25" s="89">
        <f>Dat_01!B70</f>
        <v>13.547000000000001</v>
      </c>
      <c r="D25" s="89">
        <f>Dat_01!C70</f>
        <v>10.641</v>
      </c>
      <c r="E25" s="89">
        <f>Dat_01!D70</f>
        <v>7.7350000000000003</v>
      </c>
      <c r="F25" s="89">
        <f>Dat_01!H70</f>
        <v>5.8321578946999999</v>
      </c>
      <c r="G25" s="89">
        <f>Dat_01!G70</f>
        <v>13.5210526316</v>
      </c>
      <c r="H25" s="89">
        <f>Dat_01!E70</f>
        <v>12.786</v>
      </c>
      <c r="J25" s="107"/>
      <c r="K25" s="107"/>
      <c r="L25" s="107"/>
      <c r="M25" s="107"/>
      <c r="N25" s="107"/>
      <c r="O25" s="107"/>
      <c r="P25" s="107"/>
    </row>
    <row r="26" spans="1:16" ht="11.25" customHeight="1">
      <c r="A26" s="82">
        <v>20</v>
      </c>
      <c r="B26" s="88" t="str">
        <f>Dat_01!A71</f>
        <v>20/12/2025</v>
      </c>
      <c r="C26" s="89">
        <f>Dat_01!B71</f>
        <v>13.443</v>
      </c>
      <c r="D26" s="89">
        <f>Dat_01!C71</f>
        <v>10.523</v>
      </c>
      <c r="E26" s="89">
        <f>Dat_01!D71</f>
        <v>7.6029999999999998</v>
      </c>
      <c r="F26" s="89">
        <f>Dat_01!H71</f>
        <v>5.8260526315999996</v>
      </c>
      <c r="G26" s="89">
        <f>Dat_01!G71</f>
        <v>13.5127894737</v>
      </c>
      <c r="H26" s="89">
        <f>Dat_01!E71</f>
        <v>9.3919999999999995</v>
      </c>
      <c r="J26" s="107"/>
      <c r="K26" s="107"/>
      <c r="L26" s="107"/>
      <c r="M26" s="107"/>
      <c r="N26" s="107"/>
      <c r="O26" s="107"/>
      <c r="P26" s="107"/>
    </row>
    <row r="27" spans="1:16" ht="11.25" customHeight="1">
      <c r="A27" s="82">
        <v>21</v>
      </c>
      <c r="B27" s="88" t="str">
        <f>Dat_01!A72</f>
        <v>21/12/2025</v>
      </c>
      <c r="C27" s="89">
        <f>Dat_01!B72</f>
        <v>11.565</v>
      </c>
      <c r="D27" s="89">
        <f>Dat_01!C72</f>
        <v>8.3780000000000001</v>
      </c>
      <c r="E27" s="89">
        <f>Dat_01!D72</f>
        <v>5.1909999999999998</v>
      </c>
      <c r="F27" s="89">
        <f>Dat_01!H72</f>
        <v>6.0364736841999997</v>
      </c>
      <c r="G27" s="89">
        <f>Dat_01!G72</f>
        <v>14.519263157899999</v>
      </c>
      <c r="H27" s="89">
        <f>Dat_01!E72</f>
        <v>8.7449999999999992</v>
      </c>
      <c r="J27" s="107"/>
      <c r="K27" s="107"/>
      <c r="L27" s="107"/>
      <c r="M27" s="107"/>
      <c r="N27" s="107"/>
      <c r="O27" s="107"/>
      <c r="P27" s="107"/>
    </row>
    <row r="28" spans="1:16" ht="11.25" customHeight="1">
      <c r="A28" s="82">
        <v>22</v>
      </c>
      <c r="B28" s="88" t="str">
        <f>Dat_01!A73</f>
        <v>22/12/2025</v>
      </c>
      <c r="C28" s="89">
        <f>Dat_01!B73</f>
        <v>10.407</v>
      </c>
      <c r="D28" s="89">
        <f>Dat_01!C73</f>
        <v>7.0190000000000001</v>
      </c>
      <c r="E28" s="89">
        <f>Dat_01!D73</f>
        <v>3.6309999999999998</v>
      </c>
      <c r="F28" s="89">
        <f>Dat_01!H73</f>
        <v>6.4679473684</v>
      </c>
      <c r="G28" s="89">
        <f>Dat_01!G73</f>
        <v>14.720105263200001</v>
      </c>
      <c r="H28" s="89">
        <f>Dat_01!E73</f>
        <v>10.617000000000001</v>
      </c>
      <c r="J28" s="107"/>
      <c r="K28" s="107"/>
      <c r="L28" s="107"/>
      <c r="M28" s="107"/>
      <c r="N28" s="107"/>
      <c r="O28" s="107"/>
      <c r="P28" s="107"/>
    </row>
    <row r="29" spans="1:16" ht="11.25" customHeight="1">
      <c r="A29" s="82">
        <v>23</v>
      </c>
      <c r="B29" s="88" t="str">
        <f>Dat_01!A74</f>
        <v>23/12/2025</v>
      </c>
      <c r="C29" s="89">
        <f>Dat_01!B74</f>
        <v>11.239000000000001</v>
      </c>
      <c r="D29" s="89">
        <f>Dat_01!C74</f>
        <v>8.1199999999999992</v>
      </c>
      <c r="E29" s="89">
        <f>Dat_01!D74</f>
        <v>5.0010000000000003</v>
      </c>
      <c r="F29" s="89">
        <f>Dat_01!H74</f>
        <v>6.1822631578999996</v>
      </c>
      <c r="G29" s="89">
        <f>Dat_01!G74</f>
        <v>14.350684210500001</v>
      </c>
      <c r="H29" s="89">
        <f>Dat_01!E74</f>
        <v>10.085000000000001</v>
      </c>
      <c r="J29" s="107"/>
      <c r="K29" s="107"/>
      <c r="L29" s="107"/>
      <c r="M29" s="107"/>
      <c r="N29" s="107"/>
      <c r="O29" s="107"/>
      <c r="P29" s="107"/>
    </row>
    <row r="30" spans="1:16" ht="11.25" customHeight="1">
      <c r="A30" s="82">
        <v>24</v>
      </c>
      <c r="B30" s="88" t="str">
        <f>Dat_01!A75</f>
        <v>24/12/2025</v>
      </c>
      <c r="C30" s="89">
        <f>Dat_01!B75</f>
        <v>12.738</v>
      </c>
      <c r="D30" s="89">
        <f>Dat_01!C75</f>
        <v>8.718</v>
      </c>
      <c r="E30" s="89">
        <f>Dat_01!D75</f>
        <v>4.6989999999999998</v>
      </c>
      <c r="F30" s="89">
        <f>Dat_01!H75</f>
        <v>5.7329999999999997</v>
      </c>
      <c r="G30" s="89">
        <f>Dat_01!G75</f>
        <v>14.356</v>
      </c>
      <c r="H30" s="89">
        <f>Dat_01!E75</f>
        <v>10.19</v>
      </c>
      <c r="J30" s="107"/>
      <c r="K30" s="107"/>
      <c r="L30" s="107"/>
      <c r="M30" s="107"/>
      <c r="N30" s="107"/>
      <c r="O30" s="107"/>
      <c r="P30" s="107"/>
    </row>
    <row r="31" spans="1:16" ht="11.25" customHeight="1">
      <c r="A31" s="82">
        <v>25</v>
      </c>
      <c r="B31" s="88" t="str">
        <f>Dat_01!A76</f>
        <v>25/12/2025</v>
      </c>
      <c r="C31" s="89">
        <f>Dat_01!B76</f>
        <v>9.4060000000000006</v>
      </c>
      <c r="D31" s="89">
        <f>Dat_01!C76</f>
        <v>6.6479999999999997</v>
      </c>
      <c r="E31" s="89">
        <f>Dat_01!D76</f>
        <v>3.8889999999999998</v>
      </c>
      <c r="F31" s="89">
        <f>Dat_01!H76</f>
        <v>5.1373684210999997</v>
      </c>
      <c r="G31" s="89">
        <f>Dat_01!G76</f>
        <v>13.599368421099999</v>
      </c>
      <c r="H31" s="89">
        <f>Dat_01!E76</f>
        <v>10.928000000000001</v>
      </c>
      <c r="J31" s="107"/>
      <c r="K31" s="107"/>
      <c r="L31" s="107"/>
      <c r="M31" s="107"/>
      <c r="N31" s="107"/>
      <c r="O31" s="107"/>
      <c r="P31" s="107"/>
    </row>
    <row r="32" spans="1:16" ht="11.25" customHeight="1">
      <c r="A32" s="82">
        <v>26</v>
      </c>
      <c r="B32" s="88" t="str">
        <f>Dat_01!A77</f>
        <v>26/12/2025</v>
      </c>
      <c r="C32" s="89">
        <f>Dat_01!B77</f>
        <v>11.657999999999999</v>
      </c>
      <c r="D32" s="89">
        <f>Dat_01!C77</f>
        <v>8.1240000000000006</v>
      </c>
      <c r="E32" s="89">
        <f>Dat_01!D77</f>
        <v>4.59</v>
      </c>
      <c r="F32" s="89">
        <f>Dat_01!H77</f>
        <v>4.8142105263000001</v>
      </c>
      <c r="G32" s="89">
        <f>Dat_01!G77</f>
        <v>13.4644736842</v>
      </c>
      <c r="H32" s="89">
        <f>Dat_01!E77</f>
        <v>10.493</v>
      </c>
      <c r="J32" s="107"/>
      <c r="K32" s="107"/>
      <c r="L32" s="107"/>
      <c r="M32" s="107"/>
      <c r="N32" s="107"/>
      <c r="O32" s="107"/>
      <c r="P32" s="107"/>
    </row>
    <row r="33" spans="1:16" ht="11.25" customHeight="1">
      <c r="A33" s="82">
        <v>27</v>
      </c>
      <c r="B33" s="88" t="str">
        <f>Dat_01!A78</f>
        <v>27/12/2025</v>
      </c>
      <c r="C33" s="89">
        <f>Dat_01!B78</f>
        <v>12.545999999999999</v>
      </c>
      <c r="D33" s="89">
        <f>Dat_01!C78</f>
        <v>8.7309999999999999</v>
      </c>
      <c r="E33" s="89">
        <f>Dat_01!D78</f>
        <v>4.9169999999999998</v>
      </c>
      <c r="F33" s="89">
        <f>Dat_01!H78</f>
        <v>4.6627368421000002</v>
      </c>
      <c r="G33" s="89">
        <f>Dat_01!G78</f>
        <v>13.8365263158</v>
      </c>
      <c r="H33" s="89">
        <f>Dat_01!E78</f>
        <v>9.9610000000000003</v>
      </c>
      <c r="J33" s="107"/>
      <c r="K33" s="107"/>
      <c r="L33" s="107"/>
      <c r="M33" s="107"/>
      <c r="N33" s="107"/>
      <c r="O33" s="107"/>
      <c r="P33" s="107"/>
    </row>
    <row r="34" spans="1:16" ht="11.25" customHeight="1">
      <c r="A34" s="82">
        <v>28</v>
      </c>
      <c r="B34" s="88" t="str">
        <f>Dat_01!A79</f>
        <v>28/12/2025</v>
      </c>
      <c r="C34" s="89">
        <f>Dat_01!B79</f>
        <v>13.875</v>
      </c>
      <c r="D34" s="89">
        <f>Dat_01!C79</f>
        <v>10.34</v>
      </c>
      <c r="E34" s="89">
        <f>Dat_01!D79</f>
        <v>6.806</v>
      </c>
      <c r="F34" s="89">
        <f>Dat_01!H79</f>
        <v>5.4377368420999996</v>
      </c>
      <c r="G34" s="89">
        <f>Dat_01!G79</f>
        <v>14.195263157899999</v>
      </c>
      <c r="H34" s="89">
        <f>Dat_01!E79</f>
        <v>8.9320000000000004</v>
      </c>
      <c r="J34" s="107"/>
      <c r="K34" s="107"/>
      <c r="L34" s="107"/>
      <c r="M34" s="107"/>
      <c r="N34" s="107"/>
      <c r="O34" s="107"/>
      <c r="P34" s="107"/>
    </row>
    <row r="35" spans="1:16" ht="11.25" customHeight="1">
      <c r="A35" s="82">
        <v>29</v>
      </c>
      <c r="B35" s="88" t="str">
        <f>Dat_01!A80</f>
        <v>29/12/2025</v>
      </c>
      <c r="C35" s="89">
        <f>Dat_01!B80</f>
        <v>13.523999999999999</v>
      </c>
      <c r="D35" s="89">
        <f>Dat_01!C80</f>
        <v>9.51</v>
      </c>
      <c r="E35" s="89">
        <f>Dat_01!D80</f>
        <v>5.4960000000000004</v>
      </c>
      <c r="F35" s="89">
        <f>Dat_01!H80</f>
        <v>5.5257368420999997</v>
      </c>
      <c r="G35" s="89">
        <f>Dat_01!G80</f>
        <v>13.873315789499999</v>
      </c>
      <c r="H35" s="89">
        <f>Dat_01!E80</f>
        <v>8.3930000000000007</v>
      </c>
      <c r="J35" s="107"/>
      <c r="K35" s="107"/>
      <c r="L35" s="107"/>
      <c r="M35" s="107"/>
      <c r="N35" s="107"/>
      <c r="O35" s="107"/>
      <c r="P35" s="107"/>
    </row>
    <row r="36" spans="1:16" ht="11.25" customHeight="1">
      <c r="A36" s="82">
        <v>30</v>
      </c>
      <c r="B36" s="88" t="str">
        <f>Dat_01!A81</f>
        <v>30/12/2025</v>
      </c>
      <c r="C36" s="89">
        <f>Dat_01!B81</f>
        <v>13.164</v>
      </c>
      <c r="D36" s="89">
        <f>Dat_01!C81</f>
        <v>8.7059999999999995</v>
      </c>
      <c r="E36" s="89">
        <f>Dat_01!D81</f>
        <v>4.2480000000000002</v>
      </c>
      <c r="F36" s="89">
        <f>Dat_01!H81</f>
        <v>5.1924210526000003</v>
      </c>
      <c r="G36" s="89">
        <f>Dat_01!G81</f>
        <v>14.354842105299999</v>
      </c>
      <c r="H36" s="89">
        <f>Dat_01!E81</f>
        <v>7.3280000000000003</v>
      </c>
      <c r="J36" s="107"/>
      <c r="K36" s="107"/>
      <c r="L36" s="107"/>
      <c r="M36" s="107"/>
      <c r="N36" s="107"/>
      <c r="O36" s="107"/>
      <c r="P36" s="107"/>
    </row>
    <row r="37" spans="1:16" ht="11.25" customHeight="1">
      <c r="A37" s="82"/>
      <c r="B37" s="88" t="str">
        <f>Dat_01!A82</f>
        <v>31/12/2025</v>
      </c>
      <c r="C37" s="89">
        <f>Dat_01!B82</f>
        <v>11.417999999999999</v>
      </c>
      <c r="D37" s="89">
        <f>Dat_01!C82</f>
        <v>7.3840000000000003</v>
      </c>
      <c r="E37" s="89">
        <f>Dat_01!D82</f>
        <v>3.351</v>
      </c>
      <c r="F37" s="89">
        <f>Dat_01!H82</f>
        <v>5.0026842105</v>
      </c>
      <c r="G37" s="89">
        <f>Dat_01!G82</f>
        <v>13.895368421100001</v>
      </c>
      <c r="H37" s="89">
        <f>Dat_01!E82</f>
        <v>7.5019999999999998</v>
      </c>
      <c r="J37" s="107"/>
      <c r="K37" s="107"/>
      <c r="L37" s="107"/>
      <c r="M37" s="107"/>
      <c r="N37" s="107"/>
      <c r="O37" s="107"/>
      <c r="P37" s="107"/>
    </row>
    <row r="38" spans="1:16" ht="11.25" customHeight="1">
      <c r="A38" s="82"/>
      <c r="B38" s="90" t="s">
        <v>83</v>
      </c>
      <c r="C38" s="91">
        <f t="shared" ref="C38:H38" si="0">AVERAGE(C7:C37)</f>
        <v>14.052483870967741</v>
      </c>
      <c r="D38" s="91">
        <f t="shared" si="0"/>
        <v>10.320838709677423</v>
      </c>
      <c r="E38" s="91">
        <f t="shared" si="0"/>
        <v>6.5893225806451623</v>
      </c>
      <c r="F38" s="91">
        <f t="shared" si="0"/>
        <v>5.8492512733419373</v>
      </c>
      <c r="G38" s="91">
        <f t="shared" si="0"/>
        <v>14.106332767412905</v>
      </c>
      <c r="H38" s="91">
        <f t="shared" si="0"/>
        <v>10.20425806451613</v>
      </c>
      <c r="J38" s="107"/>
      <c r="K38" s="107"/>
      <c r="L38" s="107"/>
      <c r="M38" s="107"/>
      <c r="N38" s="107"/>
      <c r="O38" s="107"/>
      <c r="P38" s="107"/>
    </row>
    <row r="39" spans="1:16" ht="11.25" customHeight="1">
      <c r="C39" s="92"/>
    </row>
    <row r="40" spans="1:16" ht="11.25" customHeight="1">
      <c r="B40" s="83" t="s">
        <v>84</v>
      </c>
    </row>
    <row r="41" spans="1:16" ht="34.5" customHeight="1">
      <c r="B41" s="86"/>
      <c r="C41" s="87" t="s">
        <v>74</v>
      </c>
    </row>
    <row r="42" spans="1:16" ht="11.25" customHeight="1">
      <c r="A42" s="93" t="s">
        <v>85</v>
      </c>
      <c r="B42" s="88">
        <v>42613</v>
      </c>
      <c r="C42" s="94">
        <f>Dat_01!B94</f>
        <v>20271.704266336001</v>
      </c>
    </row>
    <row r="43" spans="1:16" ht="11.25" customHeight="1">
      <c r="A43" s="93" t="s">
        <v>86</v>
      </c>
      <c r="B43" s="88">
        <v>42643</v>
      </c>
      <c r="C43" s="94">
        <f>Dat_01!B95</f>
        <v>18408.553120976001</v>
      </c>
    </row>
    <row r="44" spans="1:16" ht="11.25" customHeight="1">
      <c r="A44" s="93" t="s">
        <v>87</v>
      </c>
      <c r="B44" s="88">
        <v>42674</v>
      </c>
      <c r="C44" s="94">
        <f>Dat_01!B96</f>
        <v>18646.680871512999</v>
      </c>
    </row>
    <row r="45" spans="1:16" ht="11.25" customHeight="1">
      <c r="A45" s="93" t="s">
        <v>88</v>
      </c>
      <c r="B45" s="88">
        <v>42704</v>
      </c>
      <c r="C45" s="94">
        <f>Dat_01!B97</f>
        <v>18966.231240862999</v>
      </c>
    </row>
    <row r="46" spans="1:16" ht="11.25" customHeight="1">
      <c r="A46" s="93" t="s">
        <v>89</v>
      </c>
      <c r="B46" s="88">
        <v>42735</v>
      </c>
      <c r="C46" s="94">
        <f>Dat_01!B98</f>
        <v>20106.563494161001</v>
      </c>
    </row>
    <row r="47" spans="1:16" ht="11.25" customHeight="1">
      <c r="A47" s="93" t="s">
        <v>90</v>
      </c>
      <c r="B47" s="88">
        <v>42766</v>
      </c>
      <c r="C47" s="94">
        <f>Dat_01!B99</f>
        <v>21122.754694842999</v>
      </c>
    </row>
    <row r="48" spans="1:16" ht="11.25" customHeight="1">
      <c r="A48" s="93" t="s">
        <v>91</v>
      </c>
      <c r="B48" s="88">
        <v>42794</v>
      </c>
      <c r="C48" s="94">
        <f>Dat_01!B100</f>
        <v>19197.835311872001</v>
      </c>
    </row>
    <row r="49" spans="1:3" ht="11.25" customHeight="1">
      <c r="A49" s="93" t="s">
        <v>92</v>
      </c>
      <c r="B49" s="88">
        <v>42825</v>
      </c>
      <c r="C49" s="94">
        <f>Dat_01!B101</f>
        <v>19520.23085435</v>
      </c>
    </row>
    <row r="50" spans="1:3" ht="11.25" customHeight="1">
      <c r="A50" s="93" t="s">
        <v>93</v>
      </c>
      <c r="B50" s="88">
        <v>42855</v>
      </c>
      <c r="C50" s="94">
        <f>Dat_01!B102</f>
        <v>18119.223505656999</v>
      </c>
    </row>
    <row r="51" spans="1:3" ht="11.25" customHeight="1">
      <c r="A51" s="93" t="s">
        <v>86</v>
      </c>
      <c r="B51" s="88">
        <v>42886</v>
      </c>
      <c r="C51" s="94">
        <f>Dat_01!B103</f>
        <v>18312.817936349998</v>
      </c>
    </row>
    <row r="52" spans="1:3" ht="11.25" customHeight="1">
      <c r="A52" s="93" t="s">
        <v>93</v>
      </c>
      <c r="B52" s="88">
        <v>42916</v>
      </c>
      <c r="C52" s="94">
        <f>Dat_01!B104</f>
        <v>18372.935849850001</v>
      </c>
    </row>
    <row r="53" spans="1:3" ht="11.25" customHeight="1">
      <c r="A53" s="93" t="s">
        <v>85</v>
      </c>
      <c r="B53" s="88">
        <v>42947</v>
      </c>
      <c r="C53" s="94">
        <f>Dat_01!B105</f>
        <v>21283.278658343999</v>
      </c>
    </row>
    <row r="54" spans="1:3" ht="11.25" customHeight="1">
      <c r="A54" s="93" t="s">
        <v>85</v>
      </c>
      <c r="B54" s="88">
        <v>42978</v>
      </c>
      <c r="C54" s="94">
        <f>Dat_01!B106</f>
        <v>20890.420749156001</v>
      </c>
    </row>
    <row r="55" spans="1:3" ht="11.25" customHeight="1">
      <c r="A55" s="93" t="s">
        <v>86</v>
      </c>
      <c r="B55" s="88">
        <v>43008</v>
      </c>
      <c r="C55" s="94">
        <f>Dat_01!B107</f>
        <v>18611.148493471999</v>
      </c>
    </row>
    <row r="56" spans="1:3" ht="11.25" customHeight="1">
      <c r="A56" s="93" t="s">
        <v>87</v>
      </c>
      <c r="B56" s="88">
        <v>43039</v>
      </c>
      <c r="C56" s="94">
        <f>Dat_01!B108</f>
        <v>19023.304535390002</v>
      </c>
    </row>
    <row r="57" spans="1:3" ht="11.25" customHeight="1">
      <c r="A57" s="93" t="s">
        <v>88</v>
      </c>
      <c r="B57" s="88">
        <v>43069</v>
      </c>
      <c r="C57" s="94">
        <f>Dat_01!B109</f>
        <v>18742.665156711999</v>
      </c>
    </row>
    <row r="58" spans="1:3" ht="11.25" customHeight="1">
      <c r="A58" s="93" t="s">
        <v>89</v>
      </c>
      <c r="B58" s="88">
        <v>43100</v>
      </c>
      <c r="C58" s="94">
        <f>Dat_01!B110</f>
        <v>20431.586273895999</v>
      </c>
    </row>
    <row r="59" spans="1:3" ht="11.25" customHeight="1">
      <c r="A59" s="93" t="s">
        <v>90</v>
      </c>
      <c r="B59" s="88">
        <v>43131</v>
      </c>
      <c r="C59" s="94">
        <f>Dat_01!B111</f>
        <v>21687.167320224002</v>
      </c>
    </row>
    <row r="60" spans="1:3" ht="11.25" customHeight="1">
      <c r="A60" s="93" t="s">
        <v>91</v>
      </c>
      <c r="B60" s="88">
        <v>43159</v>
      </c>
      <c r="C60" s="94">
        <f>Dat_01!B112</f>
        <v>19135.185415920001</v>
      </c>
    </row>
    <row r="61" spans="1:3" ht="11.25" customHeight="1">
      <c r="A61" s="93" t="s">
        <v>92</v>
      </c>
      <c r="B61" s="88">
        <v>43190</v>
      </c>
      <c r="C61" s="94">
        <f>Dat_01!B113</f>
        <v>20647.099124614</v>
      </c>
    </row>
    <row r="62" spans="1:3" ht="11.25" customHeight="1">
      <c r="A62" s="93" t="s">
        <v>93</v>
      </c>
      <c r="B62" s="88">
        <v>43220</v>
      </c>
      <c r="C62" s="94">
        <f>Dat_01!B114</f>
        <v>17617.823829015</v>
      </c>
    </row>
    <row r="63" spans="1:3" ht="11.25" customHeight="1">
      <c r="A63" s="93" t="s">
        <v>86</v>
      </c>
      <c r="B63" s="88">
        <v>43251</v>
      </c>
      <c r="C63" s="94">
        <f>Dat_01!B115</f>
        <v>18331.240276430999</v>
      </c>
    </row>
    <row r="64" spans="1:3" ht="11.25" customHeight="1">
      <c r="A64" s="93" t="s">
        <v>93</v>
      </c>
      <c r="B64" s="88">
        <v>43281</v>
      </c>
      <c r="C64" s="94">
        <f>Dat_01!B116</f>
        <v>20461.887536038001</v>
      </c>
    </row>
    <row r="65" spans="1:4" ht="11.25" customHeight="1">
      <c r="A65" s="93" t="s">
        <v>85</v>
      </c>
      <c r="B65" s="88">
        <v>43312</v>
      </c>
      <c r="C65" s="94">
        <f>Dat_01!B117</f>
        <v>21923.543041613</v>
      </c>
    </row>
    <row r="66" spans="1:4" ht="11.25" customHeight="1">
      <c r="A66" s="93" t="s">
        <v>85</v>
      </c>
      <c r="B66" s="95">
        <v>43343</v>
      </c>
      <c r="C66" s="96">
        <f>Dat_01!B118</f>
        <v>20684.700870992001</v>
      </c>
    </row>
    <row r="68" spans="1:4" ht="11.25" customHeight="1">
      <c r="B68" s="83" t="s">
        <v>10</v>
      </c>
    </row>
    <row r="69" spans="1:4" ht="45.75" customHeight="1">
      <c r="B69" s="86" t="s">
        <v>94</v>
      </c>
      <c r="C69" s="87" t="s">
        <v>9</v>
      </c>
      <c r="D69" s="87" t="s">
        <v>8</v>
      </c>
    </row>
    <row r="70" spans="1:4" ht="11.25" customHeight="1">
      <c r="A70" s="82">
        <v>1</v>
      </c>
      <c r="B70" s="88" t="str">
        <f>Dat_01!A129</f>
        <v>01/12/2025</v>
      </c>
      <c r="C70" s="94">
        <f>Dat_01!B129</f>
        <v>38321.483</v>
      </c>
      <c r="D70" s="94">
        <f>Dat_01!D129</f>
        <v>746.57871877599996</v>
      </c>
    </row>
    <row r="71" spans="1:4" ht="11.25" customHeight="1">
      <c r="A71" s="82">
        <v>2</v>
      </c>
      <c r="B71" s="88" t="str">
        <f>Dat_01!A130</f>
        <v>02/12/2025</v>
      </c>
      <c r="C71" s="94">
        <f>Dat_01!B130</f>
        <v>38116.118000000002</v>
      </c>
      <c r="D71" s="94">
        <f>Dat_01!D130</f>
        <v>767.15496344799999</v>
      </c>
    </row>
    <row r="72" spans="1:4" ht="11.25" customHeight="1">
      <c r="A72" s="82">
        <v>3</v>
      </c>
      <c r="B72" s="88" t="str">
        <f>Dat_01!A131</f>
        <v>03/12/2025</v>
      </c>
      <c r="C72" s="94">
        <f>Dat_01!B131</f>
        <v>38650.489000000001</v>
      </c>
      <c r="D72" s="94">
        <f>Dat_01!D131</f>
        <v>767.56236306400001</v>
      </c>
    </row>
    <row r="73" spans="1:4" ht="11.25" customHeight="1">
      <c r="A73" s="82">
        <v>4</v>
      </c>
      <c r="B73" s="88" t="str">
        <f>Dat_01!A132</f>
        <v>04/12/2025</v>
      </c>
      <c r="C73" s="94">
        <f>Dat_01!B132</f>
        <v>38726.788999999997</v>
      </c>
      <c r="D73" s="94">
        <f>Dat_01!D132</f>
        <v>792.94688195200001</v>
      </c>
    </row>
    <row r="74" spans="1:4" ht="11.25" customHeight="1">
      <c r="A74" s="82">
        <v>5</v>
      </c>
      <c r="B74" s="88" t="str">
        <f>Dat_01!A133</f>
        <v>05/12/2025</v>
      </c>
      <c r="C74" s="94">
        <f>Dat_01!B133</f>
        <v>35715.589</v>
      </c>
      <c r="D74" s="94">
        <f>Dat_01!D133</f>
        <v>760.05725206399995</v>
      </c>
    </row>
    <row r="75" spans="1:4" ht="11.25" customHeight="1">
      <c r="A75" s="82">
        <v>6</v>
      </c>
      <c r="B75" s="88" t="str">
        <f>Dat_01!A134</f>
        <v>06/12/2025</v>
      </c>
      <c r="C75" s="94">
        <f>Dat_01!B134</f>
        <v>30432.646295999999</v>
      </c>
      <c r="D75" s="94">
        <f>Dat_01!D134</f>
        <v>638.96649723200005</v>
      </c>
    </row>
    <row r="76" spans="1:4" ht="11.25" customHeight="1">
      <c r="A76" s="82">
        <v>7</v>
      </c>
      <c r="B76" s="88" t="str">
        <f>Dat_01!A135</f>
        <v>07/12/2025</v>
      </c>
      <c r="C76" s="94">
        <f>Dat_01!B135</f>
        <v>29388.324504</v>
      </c>
      <c r="D76" s="94">
        <f>Dat_01!D135</f>
        <v>592.47257302399998</v>
      </c>
    </row>
    <row r="77" spans="1:4" ht="11.25" customHeight="1">
      <c r="A77" s="82">
        <v>8</v>
      </c>
      <c r="B77" s="88" t="str">
        <f>Dat_01!A136</f>
        <v>08/12/2025</v>
      </c>
      <c r="C77" s="94">
        <f>Dat_01!B136</f>
        <v>32033.383999999998</v>
      </c>
      <c r="D77" s="94">
        <f>Dat_01!D136</f>
        <v>611.85722310400001</v>
      </c>
    </row>
    <row r="78" spans="1:4" ht="11.25" customHeight="1">
      <c r="A78" s="82">
        <v>9</v>
      </c>
      <c r="B78" s="88" t="str">
        <f>Dat_01!A137</f>
        <v>09/12/2025</v>
      </c>
      <c r="C78" s="94">
        <f>Dat_01!B137</f>
        <v>36614.648000000001</v>
      </c>
      <c r="D78" s="94">
        <f>Dat_01!D137</f>
        <v>722.75882581600001</v>
      </c>
    </row>
    <row r="79" spans="1:4" ht="11.25" customHeight="1">
      <c r="A79" s="82">
        <v>10</v>
      </c>
      <c r="B79" s="88" t="str">
        <f>Dat_01!A138</f>
        <v>10/12/2025</v>
      </c>
      <c r="C79" s="94">
        <f>Dat_01!B138</f>
        <v>36936.506000000001</v>
      </c>
      <c r="D79" s="94">
        <f>Dat_01!D138</f>
        <v>750.50382300000001</v>
      </c>
    </row>
    <row r="80" spans="1:4" ht="11.25" customHeight="1">
      <c r="A80" s="82">
        <v>11</v>
      </c>
      <c r="B80" s="88" t="str">
        <f>Dat_01!A139</f>
        <v>11/12/2025</v>
      </c>
      <c r="C80" s="94">
        <f>Dat_01!B139</f>
        <v>36898.847000000002</v>
      </c>
      <c r="D80" s="94">
        <f>Dat_01!D139</f>
        <v>744.30422265599998</v>
      </c>
    </row>
    <row r="81" spans="1:4" ht="11.25" customHeight="1">
      <c r="A81" s="82">
        <v>12</v>
      </c>
      <c r="B81" s="88" t="str">
        <f>Dat_01!A140</f>
        <v>12/12/2025</v>
      </c>
      <c r="C81" s="94">
        <f>Dat_01!B140</f>
        <v>35075.747040000002</v>
      </c>
      <c r="D81" s="94">
        <f>Dat_01!D140</f>
        <v>743.89597793600001</v>
      </c>
    </row>
    <row r="82" spans="1:4" ht="11.25" customHeight="1">
      <c r="A82" s="82">
        <v>13</v>
      </c>
      <c r="B82" s="88" t="str">
        <f>Dat_01!A141</f>
        <v>13/12/2025</v>
      </c>
      <c r="C82" s="94">
        <f>Dat_01!B141</f>
        <v>30605.511984000001</v>
      </c>
      <c r="D82" s="94">
        <f>Dat_01!D141</f>
        <v>645.584240088</v>
      </c>
    </row>
    <row r="83" spans="1:4" ht="11.25" customHeight="1">
      <c r="A83" s="82">
        <v>14</v>
      </c>
      <c r="B83" s="88" t="str">
        <f>Dat_01!A142</f>
        <v>14/12/2025</v>
      </c>
      <c r="C83" s="94">
        <f>Dat_01!B142</f>
        <v>31375.043000000001</v>
      </c>
      <c r="D83" s="94">
        <f>Dat_01!D142</f>
        <v>618.75305258399999</v>
      </c>
    </row>
    <row r="84" spans="1:4" ht="11.25" customHeight="1">
      <c r="A84" s="82">
        <v>15</v>
      </c>
      <c r="B84" s="88" t="str">
        <f>Dat_01!A143</f>
        <v>15/12/2025</v>
      </c>
      <c r="C84" s="94">
        <f>Dat_01!B143</f>
        <v>36461.424039999998</v>
      </c>
      <c r="D84" s="94">
        <f>Dat_01!D143</f>
        <v>730.16336210400004</v>
      </c>
    </row>
    <row r="85" spans="1:4" ht="11.25" customHeight="1">
      <c r="A85" s="82">
        <v>16</v>
      </c>
      <c r="B85" s="88" t="str">
        <f>Dat_01!A144</f>
        <v>16/12/2025</v>
      </c>
      <c r="C85" s="94">
        <f>Dat_01!B144</f>
        <v>37379.605479999998</v>
      </c>
      <c r="D85" s="94">
        <f>Dat_01!D144</f>
        <v>760.01562905000003</v>
      </c>
    </row>
    <row r="86" spans="1:4" ht="11.25" customHeight="1">
      <c r="A86" s="82">
        <v>17</v>
      </c>
      <c r="B86" s="88" t="str">
        <f>Dat_01!A145</f>
        <v>17/12/2025</v>
      </c>
      <c r="C86" s="94">
        <f>Dat_01!B145</f>
        <v>36645.671479999997</v>
      </c>
      <c r="D86" s="94">
        <f>Dat_01!D145</f>
        <v>739.36991404800006</v>
      </c>
    </row>
    <row r="87" spans="1:4" ht="11.25" customHeight="1">
      <c r="A87" s="82">
        <v>18</v>
      </c>
      <c r="B87" s="88" t="str">
        <f>Dat_01!A146</f>
        <v>18/12/2025</v>
      </c>
      <c r="C87" s="94">
        <f>Dat_01!B146</f>
        <v>36520.801504000003</v>
      </c>
      <c r="D87" s="94">
        <f>Dat_01!D146</f>
        <v>736.94488114399996</v>
      </c>
    </row>
    <row r="88" spans="1:4" ht="11.25" customHeight="1">
      <c r="A88" s="82">
        <v>19</v>
      </c>
      <c r="B88" s="88" t="str">
        <f>Dat_01!A147</f>
        <v>19/12/2025</v>
      </c>
      <c r="C88" s="94">
        <f>Dat_01!B147</f>
        <v>34589.057000000001</v>
      </c>
      <c r="D88" s="94">
        <f>Dat_01!D147</f>
        <v>732.82153027200002</v>
      </c>
    </row>
    <row r="89" spans="1:4" ht="11.25" customHeight="1">
      <c r="A89" s="82">
        <v>20</v>
      </c>
      <c r="B89" s="88" t="str">
        <f>Dat_01!A148</f>
        <v>20/12/2025</v>
      </c>
      <c r="C89" s="94">
        <f>Dat_01!B148</f>
        <v>31303.571</v>
      </c>
      <c r="D89" s="94">
        <f>Dat_01!D148</f>
        <v>651.14548471199998</v>
      </c>
    </row>
    <row r="90" spans="1:4" ht="11.25" customHeight="1">
      <c r="A90" s="82">
        <v>21</v>
      </c>
      <c r="B90" s="88" t="str">
        <f>Dat_01!A149</f>
        <v>21/12/2025</v>
      </c>
      <c r="C90" s="94">
        <f>Dat_01!B149</f>
        <v>32127.635999999999</v>
      </c>
      <c r="D90" s="94">
        <f>Dat_01!D149</f>
        <v>630.28970864799999</v>
      </c>
    </row>
    <row r="91" spans="1:4" ht="11.25" customHeight="1">
      <c r="A91" s="82">
        <v>22</v>
      </c>
      <c r="B91" s="88" t="str">
        <f>Dat_01!A150</f>
        <v>22/12/2025</v>
      </c>
      <c r="C91" s="94">
        <f>Dat_01!B150</f>
        <v>36350.571000000004</v>
      </c>
      <c r="D91" s="94">
        <f>Dat_01!D150</f>
        <v>726.96723468799996</v>
      </c>
    </row>
    <row r="92" spans="1:4" ht="11.25" customHeight="1">
      <c r="A92" s="82">
        <v>23</v>
      </c>
      <c r="B92" s="88" t="str">
        <f>Dat_01!A151</f>
        <v>23/12/2025</v>
      </c>
      <c r="C92" s="94">
        <f>Dat_01!B151</f>
        <v>35595.608999999997</v>
      </c>
      <c r="D92" s="94">
        <f>Dat_01!D151</f>
        <v>733.289152704</v>
      </c>
    </row>
    <row r="93" spans="1:4" ht="11.25" customHeight="1">
      <c r="A93" s="82">
        <v>24</v>
      </c>
      <c r="B93" s="88" t="str">
        <f>Dat_01!A152</f>
        <v>24/12/2025</v>
      </c>
      <c r="C93" s="94">
        <f>Dat_01!B152</f>
        <v>31849.846016</v>
      </c>
      <c r="D93" s="94">
        <f>Dat_01!D152</f>
        <v>642.11400181600004</v>
      </c>
    </row>
    <row r="94" spans="1:4" ht="11.25" customHeight="1">
      <c r="A94" s="82">
        <v>25</v>
      </c>
      <c r="B94" s="88" t="str">
        <f>Dat_01!A153</f>
        <v>25/12/2025</v>
      </c>
      <c r="C94" s="94">
        <f>Dat_01!B153</f>
        <v>29220.681</v>
      </c>
      <c r="D94" s="94">
        <f>Dat_01!D153</f>
        <v>571.43114947200002</v>
      </c>
    </row>
    <row r="95" spans="1:4" ht="11.25" customHeight="1">
      <c r="A95" s="82">
        <v>26</v>
      </c>
      <c r="B95" s="88" t="str">
        <f>Dat_01!A154</f>
        <v>26/12/2025</v>
      </c>
      <c r="C95" s="94">
        <f>Dat_01!B154</f>
        <v>32836.392</v>
      </c>
      <c r="D95" s="94">
        <f>Dat_01!D154</f>
        <v>642.36715023199997</v>
      </c>
    </row>
    <row r="96" spans="1:4" ht="11.25" customHeight="1">
      <c r="A96" s="82">
        <v>27</v>
      </c>
      <c r="B96" s="88" t="str">
        <f>Dat_01!A155</f>
        <v>27/12/2025</v>
      </c>
      <c r="C96" s="94">
        <f>Dat_01!B155</f>
        <v>31749.297999999999</v>
      </c>
      <c r="D96" s="94">
        <f>Dat_01!D155</f>
        <v>636.02660140800003</v>
      </c>
    </row>
    <row r="97" spans="1:9" ht="11.25" customHeight="1">
      <c r="A97" s="82">
        <v>28</v>
      </c>
      <c r="B97" s="88" t="str">
        <f>Dat_01!A156</f>
        <v>28/12/2025</v>
      </c>
      <c r="C97" s="94">
        <f>Dat_01!B156</f>
        <v>30709.987000000001</v>
      </c>
      <c r="D97" s="94">
        <f>Dat_01!D156</f>
        <v>599.78243284799998</v>
      </c>
    </row>
    <row r="98" spans="1:9" ht="11.25" customHeight="1">
      <c r="A98" s="82">
        <v>29</v>
      </c>
      <c r="B98" s="88" t="str">
        <f>Dat_01!A157</f>
        <v>29/12/2025</v>
      </c>
      <c r="C98" s="94">
        <f>Dat_01!B157</f>
        <v>33940.072999999997</v>
      </c>
      <c r="D98" s="94">
        <f>Dat_01!D157</f>
        <v>670.47203400800004</v>
      </c>
    </row>
    <row r="99" spans="1:9" ht="11.25" customHeight="1">
      <c r="A99" s="82">
        <v>30</v>
      </c>
      <c r="B99" s="88" t="str">
        <f>Dat_01!A158</f>
        <v>30/12/2025</v>
      </c>
      <c r="C99" s="94">
        <f>Dat_01!B158</f>
        <v>34071.601000000002</v>
      </c>
      <c r="D99" s="94">
        <f>Dat_01!D158</f>
        <v>678.91976588</v>
      </c>
    </row>
    <row r="100" spans="1:9" ht="11.25" customHeight="1">
      <c r="A100" s="82">
        <v>31</v>
      </c>
      <c r="B100" s="88" t="str">
        <f>Dat_01!A159</f>
        <v>31/12/2025</v>
      </c>
      <c r="C100" s="94">
        <f>Dat_01!B159</f>
        <v>32013.560504000001</v>
      </c>
      <c r="D100" s="94">
        <f>Dat_01!D159</f>
        <v>638.85806836799998</v>
      </c>
    </row>
    <row r="101" spans="1:9" ht="11.25" customHeight="1">
      <c r="A101" s="82"/>
      <c r="B101" s="90" t="s">
        <v>95</v>
      </c>
      <c r="C101" s="97">
        <f>MAX(C70:C100)</f>
        <v>38726.788999999997</v>
      </c>
      <c r="D101" s="97">
        <f>MAX(D70:D100)</f>
        <v>792.94688195200001</v>
      </c>
      <c r="E101" s="117"/>
      <c r="F101" s="109"/>
    </row>
    <row r="103" spans="1:9" ht="11.25" customHeight="1">
      <c r="B103" s="83" t="s">
        <v>96</v>
      </c>
    </row>
    <row r="104" spans="1:9" ht="11.25" customHeight="1">
      <c r="B104" s="86"/>
      <c r="C104" s="98" t="s">
        <v>14</v>
      </c>
      <c r="D104" s="98" t="s">
        <v>13</v>
      </c>
      <c r="E104" s="98"/>
      <c r="F104" s="98" t="s">
        <v>12</v>
      </c>
      <c r="G104" s="86" t="s">
        <v>11</v>
      </c>
    </row>
    <row r="105" spans="1:9" ht="11.25" customHeight="1">
      <c r="B105" s="99" t="str">
        <f>Dat_01!A183</f>
        <v>Histórico</v>
      </c>
      <c r="C105" s="100">
        <f>Dat_01!D179</f>
        <v>41318</v>
      </c>
      <c r="D105" s="100">
        <f>Dat_01!B179</f>
        <v>45450</v>
      </c>
      <c r="E105" s="100"/>
      <c r="F105" s="101" t="str">
        <f>Dat_01!D183</f>
        <v>19 julio 2010 (13:26 h)</v>
      </c>
      <c r="G105" s="101" t="str">
        <f>Dat_01!E183</f>
        <v>17 diciembre 2007 (18:53 h)</v>
      </c>
    </row>
    <row r="106" spans="1:9" ht="11.25" customHeight="1">
      <c r="B106" s="99"/>
      <c r="C106" s="100"/>
      <c r="D106" s="100"/>
      <c r="E106" s="100"/>
      <c r="F106" s="101"/>
      <c r="G106" s="101"/>
    </row>
    <row r="107" spans="1:9" ht="11.25" customHeight="1">
      <c r="B107" s="99">
        <f>Dat_01!A185</f>
        <v>2024</v>
      </c>
      <c r="C107" s="100">
        <f>Dat_01!D173</f>
        <v>36184</v>
      </c>
      <c r="D107" s="100">
        <f>Dat_01!B173</f>
        <v>38272</v>
      </c>
      <c r="E107" s="100"/>
      <c r="F107" s="101" t="str">
        <f>Dat_01!D185</f>
        <v>30 julio (14:41 h)</v>
      </c>
      <c r="G107" s="101" t="str">
        <f>Dat_01!E185</f>
        <v>9 enero (20:56 h)</v>
      </c>
    </row>
    <row r="108" spans="1:9" ht="11.25" customHeight="1">
      <c r="B108" s="99">
        <f>Dat_01!A186</f>
        <v>2025</v>
      </c>
      <c r="C108" s="100">
        <f>Dat_01!D174</f>
        <v>37946</v>
      </c>
      <c r="D108" s="100">
        <f>Dat_01!B174</f>
        <v>40070</v>
      </c>
      <c r="E108" s="100"/>
      <c r="F108" s="101" t="str">
        <f>Dat_01!D186</f>
        <v>2 julio (14:30 h)</v>
      </c>
      <c r="G108" s="101" t="str">
        <f>Dat_01!E186</f>
        <v>15 enero (20:57 h)</v>
      </c>
    </row>
    <row r="109" spans="1:9" ht="11.25" customHeight="1">
      <c r="B109" s="102" t="str">
        <f>Dat_01!A187</f>
        <v>dic-25</v>
      </c>
      <c r="C109" s="103">
        <f>Dat_01!B166</f>
        <v>38376</v>
      </c>
      <c r="D109" s="103"/>
      <c r="E109" s="103"/>
      <c r="F109" s="104" t="str">
        <f>Dat_01!D187</f>
        <v/>
      </c>
      <c r="G109" s="104" t="str">
        <f>Dat_01!E187</f>
        <v>1 diciembre (20:41 h)</v>
      </c>
      <c r="H109" s="84">
        <f>Dat_01!D166</f>
        <v>37880</v>
      </c>
      <c r="I109" s="118">
        <f>(C109/H109-1)*100</f>
        <v>1.3093980992608278</v>
      </c>
    </row>
    <row r="110" spans="1:9" ht="11.25" customHeight="1">
      <c r="C110" s="11"/>
      <c r="D110" s="11"/>
      <c r="E110" s="11"/>
      <c r="F110" s="11"/>
    </row>
    <row r="111" spans="1:9" ht="11.25" customHeight="1">
      <c r="B111" s="83" t="s">
        <v>29</v>
      </c>
    </row>
    <row r="112" spans="1:9" ht="24.75" customHeight="1">
      <c r="B112" s="86"/>
      <c r="C112" s="105" t="s">
        <v>4</v>
      </c>
      <c r="D112" s="105" t="s">
        <v>0</v>
      </c>
      <c r="E112" s="105" t="s">
        <v>22</v>
      </c>
      <c r="F112" s="105" t="s">
        <v>5</v>
      </c>
    </row>
    <row r="113" spans="1:6" ht="11.25" customHeight="1">
      <c r="A113" s="9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D</v>
      </c>
      <c r="B113" s="88" t="str">
        <f>Dat_01!A34</f>
        <v>Diciembre 2024</v>
      </c>
      <c r="C113" s="89">
        <f>Dat_01!C34*100</f>
        <v>1.617</v>
      </c>
      <c r="D113" s="89">
        <f>Dat_01!D34*100</f>
        <v>-0.36799999999999999</v>
      </c>
      <c r="E113" s="89">
        <f>Dat_01!E34*100</f>
        <v>0.193</v>
      </c>
      <c r="F113" s="89">
        <f>Dat_01!F34*100</f>
        <v>1.7919999999999998</v>
      </c>
    </row>
    <row r="114" spans="1:6" ht="11.25" customHeight="1">
      <c r="A114" s="9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E</v>
      </c>
      <c r="B114" s="88" t="str">
        <f>Dat_01!A35</f>
        <v>Enero 2025</v>
      </c>
      <c r="C114" s="89">
        <f>Dat_01!C35*100</f>
        <v>2.6720000000000002</v>
      </c>
      <c r="D114" s="89">
        <f>Dat_01!D35*100</f>
        <v>-1.387</v>
      </c>
      <c r="E114" s="89">
        <f>Dat_01!E35*100</f>
        <v>0.39600000000000002</v>
      </c>
      <c r="F114" s="89">
        <f>Dat_01!F35*100</f>
        <v>3.6630000000000003</v>
      </c>
    </row>
    <row r="115" spans="1:6" ht="11.25" customHeight="1">
      <c r="A115" s="93" t="str">
        <f t="shared" si="1"/>
        <v>F</v>
      </c>
      <c r="B115" s="88" t="str">
        <f>Dat_01!A36</f>
        <v>Febrero 2025</v>
      </c>
      <c r="C115" s="89">
        <f>Dat_01!C36*100</f>
        <v>-0.32600000000000001</v>
      </c>
      <c r="D115" s="89">
        <f>Dat_01!D36*100</f>
        <v>-0.13999999999999999</v>
      </c>
      <c r="E115" s="89">
        <f>Dat_01!E36*100</f>
        <v>1.2590000000000001</v>
      </c>
      <c r="F115" s="89">
        <f>Dat_01!F36*100</f>
        <v>-1.4449999999999998</v>
      </c>
    </row>
    <row r="116" spans="1:6" ht="11.25" customHeight="1">
      <c r="A116" s="93" t="str">
        <f t="shared" si="1"/>
        <v>M</v>
      </c>
      <c r="B116" s="88" t="str">
        <f>Dat_01!A37</f>
        <v>Marzo 2025</v>
      </c>
      <c r="C116" s="89">
        <f>Dat_01!C37*100</f>
        <v>5.7729999999999997</v>
      </c>
      <c r="D116" s="89">
        <f>Dat_01!D37*100</f>
        <v>1.8399999999999999</v>
      </c>
      <c r="E116" s="89">
        <f>Dat_01!E37*100</f>
        <v>1.984</v>
      </c>
      <c r="F116" s="89">
        <f>Dat_01!F37*100</f>
        <v>1.9490000000000001</v>
      </c>
    </row>
    <row r="117" spans="1:6" ht="11.25" customHeight="1">
      <c r="A117" s="93" t="str">
        <f t="shared" si="1"/>
        <v>A</v>
      </c>
      <c r="B117" s="88" t="str">
        <f>Dat_01!A38</f>
        <v>Abril 2025</v>
      </c>
      <c r="C117" s="89">
        <f>Dat_01!C38*100</f>
        <v>-2.7669999999999999</v>
      </c>
      <c r="D117" s="89">
        <f>Dat_01!D38*100</f>
        <v>-0.82299999999999995</v>
      </c>
      <c r="E117" s="89">
        <f>Dat_01!E38*100</f>
        <v>-0.38100000000000001</v>
      </c>
      <c r="F117" s="89">
        <f>Dat_01!F38*100</f>
        <v>-1.5630000000000002</v>
      </c>
    </row>
    <row r="118" spans="1:6" ht="11.25" customHeight="1">
      <c r="A118" s="93" t="str">
        <f t="shared" si="1"/>
        <v>M</v>
      </c>
      <c r="B118" s="88" t="str">
        <f>Dat_01!A39</f>
        <v>Mayo 2025</v>
      </c>
      <c r="C118" s="89">
        <f>Dat_01!C39*100</f>
        <v>0.10100000000000001</v>
      </c>
      <c r="D118" s="89">
        <f>Dat_01!D39*100</f>
        <v>-0.624</v>
      </c>
      <c r="E118" s="89">
        <f>Dat_01!E39*100</f>
        <v>0.38999999999999996</v>
      </c>
      <c r="F118" s="89">
        <f>Dat_01!F39*100</f>
        <v>0.33500000000000002</v>
      </c>
    </row>
    <row r="119" spans="1:6" ht="11.25" customHeight="1">
      <c r="A119" s="93" t="str">
        <f t="shared" si="1"/>
        <v>J</v>
      </c>
      <c r="B119" s="88" t="str">
        <f>Dat_01!A40</f>
        <v>Junio 2025</v>
      </c>
      <c r="C119" s="89">
        <f>Dat_01!C40*100</f>
        <v>11.37</v>
      </c>
      <c r="D119" s="89">
        <f>Dat_01!D40*100</f>
        <v>0.54599999999999993</v>
      </c>
      <c r="E119" s="89">
        <f>Dat_01!E40*100</f>
        <v>5.0619999999999994</v>
      </c>
      <c r="F119" s="89">
        <f>Dat_01!F40*100</f>
        <v>5.7619999999999996</v>
      </c>
    </row>
    <row r="120" spans="1:6" ht="11.25" customHeight="1">
      <c r="A120" s="93" t="str">
        <f t="shared" si="1"/>
        <v>J</v>
      </c>
      <c r="B120" s="88" t="str">
        <f>Dat_01!A41</f>
        <v>Julio 2025</v>
      </c>
      <c r="C120" s="89">
        <f>Dat_01!C41*100</f>
        <v>3.008</v>
      </c>
      <c r="D120" s="89">
        <f>Dat_01!D41*100</f>
        <v>0.43099999999999994</v>
      </c>
      <c r="E120" s="89">
        <f>Dat_01!E41*100</f>
        <v>0.184</v>
      </c>
      <c r="F120" s="89">
        <f>Dat_01!F41*100</f>
        <v>2.3929999999999998</v>
      </c>
    </row>
    <row r="121" spans="1:6" ht="11.25" customHeight="1">
      <c r="A121" s="93" t="str">
        <f t="shared" si="1"/>
        <v>A</v>
      </c>
      <c r="B121" s="88" t="str">
        <f>Dat_01!A42</f>
        <v>Agosto 2025</v>
      </c>
      <c r="C121" s="89">
        <f>Dat_01!C42*100</f>
        <v>-0.98499999999999999</v>
      </c>
      <c r="D121" s="89">
        <f>Dat_01!D42*100</f>
        <v>-0.438</v>
      </c>
      <c r="E121" s="89">
        <f>Dat_01!E42*100</f>
        <v>0.63200000000000001</v>
      </c>
      <c r="F121" s="89">
        <f>Dat_01!F42*100</f>
        <v>-1.179</v>
      </c>
    </row>
    <row r="122" spans="1:6" ht="11.25" customHeight="1">
      <c r="A122" s="93" t="str">
        <f t="shared" si="1"/>
        <v>S</v>
      </c>
      <c r="B122" s="88" t="str">
        <f>Dat_01!A43</f>
        <v>Septiembre 2025</v>
      </c>
      <c r="C122" s="89">
        <f>Dat_01!C43*100</f>
        <v>4.3180000000000005</v>
      </c>
      <c r="D122" s="89">
        <f>Dat_01!D43*100</f>
        <v>0.81799999999999995</v>
      </c>
      <c r="E122" s="89">
        <f>Dat_01!E43*100</f>
        <v>2.0190000000000001</v>
      </c>
      <c r="F122" s="89">
        <f>Dat_01!F43*100</f>
        <v>1.4810000000000001</v>
      </c>
    </row>
    <row r="123" spans="1:6" ht="11.25" customHeight="1">
      <c r="A123" s="93" t="str">
        <f t="shared" si="1"/>
        <v>O</v>
      </c>
      <c r="B123" s="88" t="str">
        <f>Dat_01!A44</f>
        <v>Octubre 2025</v>
      </c>
      <c r="C123" s="89">
        <f>Dat_01!C44*100</f>
        <v>0.55999999999999994</v>
      </c>
      <c r="D123" s="89">
        <f>Dat_01!D44*100</f>
        <v>0.17600000000000002</v>
      </c>
      <c r="E123" s="89">
        <f>Dat_01!E44*100</f>
        <v>0.74099999999999999</v>
      </c>
      <c r="F123" s="89">
        <f>Dat_01!F44*100</f>
        <v>-0.35699999999999998</v>
      </c>
    </row>
    <row r="124" spans="1:6" ht="11.25" customHeight="1">
      <c r="A124" s="93" t="str">
        <f t="shared" si="1"/>
        <v>N</v>
      </c>
      <c r="B124" s="88" t="str">
        <f>Dat_01!A45</f>
        <v>Noviembre 2025</v>
      </c>
      <c r="C124" s="89">
        <f>Dat_01!C45*100</f>
        <v>6.085</v>
      </c>
      <c r="D124" s="89">
        <f>Dat_01!D45*100</f>
        <v>-0.29299999999999998</v>
      </c>
      <c r="E124" s="89">
        <f>Dat_01!E45*100</f>
        <v>1.7950000000000002</v>
      </c>
      <c r="F124" s="89">
        <f>Dat_01!F45*100</f>
        <v>4.5830000000000002</v>
      </c>
    </row>
    <row r="125" spans="1:6" ht="11.25" customHeight="1">
      <c r="A125" s="93" t="str">
        <f t="shared" si="1"/>
        <v>D</v>
      </c>
      <c r="B125" s="95" t="str">
        <f>Dat_01!A46</f>
        <v>Diciembre 2025</v>
      </c>
      <c r="C125" s="106">
        <f>Dat_01!C46*100</f>
        <v>4.8629999999999995</v>
      </c>
      <c r="D125" s="106">
        <f>Dat_01!D46*100</f>
        <v>0.59100000000000008</v>
      </c>
      <c r="E125" s="106">
        <f>Dat_01!E46*100</f>
        <v>1.052</v>
      </c>
      <c r="F125" s="106">
        <f>Dat_01!F46*100</f>
        <v>3.2199999999999998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topLeftCell="A143" zoomScale="90" zoomScaleNormal="90" workbookViewId="0">
      <selection activeCell="F160" sqref="F160"/>
    </sheetView>
  </sheetViews>
  <sheetFormatPr baseColWidth="10" defaultColWidth="11.42578125" defaultRowHeight="14.25"/>
  <cols>
    <col min="1" max="1" width="12.5703125" style="46" bestFit="1" customWidth="1"/>
    <col min="2" max="2" width="13.28515625" style="46" bestFit="1" customWidth="1"/>
    <col min="3" max="3" width="24" style="46" bestFit="1" customWidth="1"/>
    <col min="4" max="4" width="19.85546875" style="46" bestFit="1" customWidth="1"/>
    <col min="5" max="5" width="20.85546875" style="46" bestFit="1" customWidth="1"/>
    <col min="6" max="6" width="32.5703125" style="46" bestFit="1" customWidth="1"/>
    <col min="7" max="7" width="24" style="46" bestFit="1" customWidth="1"/>
    <col min="8" max="8" width="19.85546875" style="46" bestFit="1" customWidth="1"/>
    <col min="9" max="9" width="20.42578125" style="46" bestFit="1" customWidth="1"/>
    <col min="10" max="11" width="28.28515625" style="46" bestFit="1" customWidth="1"/>
    <col min="12" max="12" width="24.28515625" style="46" bestFit="1" customWidth="1"/>
    <col min="13" max="13" width="24.7109375" style="46" bestFit="1" customWidth="1"/>
    <col min="14" max="14" width="32.5703125" style="46" bestFit="1" customWidth="1"/>
    <col min="15" max="15" width="30.42578125" style="46" bestFit="1" customWidth="1"/>
    <col min="16" max="16" width="25.5703125" style="46" bestFit="1" customWidth="1"/>
    <col min="17" max="17" width="26.42578125" style="46" bestFit="1" customWidth="1"/>
    <col min="18" max="18" width="40.42578125" style="46" bestFit="1" customWidth="1"/>
    <col min="19" max="19" width="30.42578125" style="46" bestFit="1" customWidth="1"/>
    <col min="20" max="20" width="25.5703125" style="46" bestFit="1" customWidth="1"/>
    <col min="21" max="21" width="26.28515625" style="46" bestFit="1" customWidth="1"/>
    <col min="22" max="22" width="35.42578125" style="46" bestFit="1" customWidth="1"/>
    <col min="23" max="23" width="35.5703125" style="46" bestFit="1" customWidth="1"/>
    <col min="24" max="24" width="30.5703125" style="46" bestFit="1" customWidth="1"/>
    <col min="25" max="25" width="31.42578125" style="46" bestFit="1" customWidth="1"/>
    <col min="26" max="26" width="40.42578125" style="46" bestFit="1" customWidth="1"/>
    <col min="27" max="27" width="30.42578125" style="46" bestFit="1" customWidth="1"/>
    <col min="28" max="28" width="25.5703125" style="46" bestFit="1" customWidth="1"/>
    <col min="29" max="29" width="26.42578125" style="46" bestFit="1" customWidth="1"/>
    <col min="30" max="30" width="40.42578125" style="46" bestFit="1" customWidth="1"/>
    <col min="31" max="31" width="30.42578125" style="46" bestFit="1" customWidth="1"/>
    <col min="32" max="32" width="25.5703125" style="46" bestFit="1" customWidth="1"/>
    <col min="33" max="33" width="26.28515625" style="46" bestFit="1" customWidth="1"/>
    <col min="34" max="34" width="35.42578125" style="46" bestFit="1" customWidth="1"/>
    <col min="35" max="35" width="35.5703125" style="46" bestFit="1" customWidth="1"/>
    <col min="36" max="36" width="30.5703125" style="46" bestFit="1" customWidth="1"/>
    <col min="37" max="37" width="31.42578125" style="46" bestFit="1" customWidth="1"/>
    <col min="38" max="38" width="40.42578125" style="46" bestFit="1" customWidth="1"/>
    <col min="39" max="39" width="30.42578125" style="46" bestFit="1" customWidth="1"/>
    <col min="40" max="40" width="25.5703125" style="46" bestFit="1" customWidth="1"/>
    <col min="41" max="41" width="26.42578125" style="46" bestFit="1" customWidth="1"/>
    <col min="42" max="42" width="40.42578125" style="46" bestFit="1" customWidth="1"/>
    <col min="43" max="43" width="30.42578125" style="46" bestFit="1" customWidth="1"/>
    <col min="44" max="44" width="25.5703125" style="46" bestFit="1" customWidth="1"/>
    <col min="45" max="45" width="26.28515625" style="46" bestFit="1" customWidth="1"/>
    <col min="46" max="46" width="35.42578125" style="46" bestFit="1" customWidth="1"/>
    <col min="47" max="47" width="35.5703125" style="46" bestFit="1" customWidth="1"/>
    <col min="48" max="48" width="30.5703125" style="46" bestFit="1" customWidth="1"/>
    <col min="49" max="49" width="31.42578125" style="46" bestFit="1" customWidth="1"/>
    <col min="50" max="50" width="40.42578125" style="46" bestFit="1" customWidth="1"/>
    <col min="51" max="51" width="30.42578125" style="46" bestFit="1" customWidth="1"/>
    <col min="52" max="52" width="25.5703125" style="46" bestFit="1" customWidth="1"/>
    <col min="53" max="53" width="26.42578125" style="46" bestFit="1" customWidth="1"/>
    <col min="54" max="54" width="40.42578125" style="46" bestFit="1" customWidth="1"/>
    <col min="55" max="55" width="30.42578125" style="46" bestFit="1" customWidth="1"/>
    <col min="56" max="56" width="25.5703125" style="46" bestFit="1" customWidth="1"/>
    <col min="57" max="57" width="26.28515625" style="46" bestFit="1" customWidth="1"/>
    <col min="58" max="58" width="35.42578125" style="46" bestFit="1" customWidth="1"/>
    <col min="59" max="59" width="35.5703125" style="46" bestFit="1" customWidth="1"/>
    <col min="60" max="60" width="30.5703125" style="46" bestFit="1" customWidth="1"/>
    <col min="61" max="61" width="31.42578125" style="46" bestFit="1" customWidth="1"/>
    <col min="62" max="62" width="40.42578125" style="46" bestFit="1" customWidth="1"/>
    <col min="63" max="63" width="30.42578125" style="46" bestFit="1" customWidth="1"/>
    <col min="64" max="64" width="25.5703125" style="46" bestFit="1" customWidth="1"/>
    <col min="65" max="65" width="26.42578125" style="46" bestFit="1" customWidth="1"/>
    <col min="66" max="66" width="40.42578125" style="46" bestFit="1" customWidth="1"/>
    <col min="67" max="67" width="30.42578125" style="46" bestFit="1" customWidth="1"/>
    <col min="68" max="68" width="25.5703125" style="46" bestFit="1" customWidth="1"/>
    <col min="69" max="69" width="26.28515625" style="46" bestFit="1" customWidth="1"/>
    <col min="70" max="70" width="35.42578125" style="46" bestFit="1" customWidth="1"/>
    <col min="71" max="71" width="35.5703125" style="46" bestFit="1" customWidth="1"/>
    <col min="72" max="72" width="30.5703125" style="46" bestFit="1" customWidth="1"/>
    <col min="73" max="73" width="31.42578125" style="46" bestFit="1" customWidth="1"/>
    <col min="74" max="74" width="40.42578125" style="46" bestFit="1" customWidth="1"/>
    <col min="75" max="16384" width="11.42578125" style="46"/>
  </cols>
  <sheetData>
    <row r="1" spans="1:10">
      <c r="A1" s="56" t="s">
        <v>51</v>
      </c>
      <c r="B1" s="56" t="s">
        <v>70</v>
      </c>
    </row>
    <row r="2" spans="1:10">
      <c r="A2" s="50" t="s">
        <v>170</v>
      </c>
      <c r="B2" s="50" t="s">
        <v>171</v>
      </c>
      <c r="C2" s="7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diciembre</v>
      </c>
    </row>
    <row r="4" spans="1:10">
      <c r="A4" s="48" t="s">
        <v>51</v>
      </c>
      <c r="B4" s="137" t="s">
        <v>170</v>
      </c>
      <c r="C4" s="138"/>
      <c r="D4" s="138"/>
      <c r="E4" s="138"/>
      <c r="F4" s="138"/>
      <c r="G4" s="138"/>
      <c r="H4" s="138"/>
      <c r="I4" s="138"/>
      <c r="J4" s="138"/>
    </row>
    <row r="5" spans="1:10">
      <c r="A5" s="48" t="s">
        <v>52</v>
      </c>
      <c r="B5" s="139" t="s">
        <v>44</v>
      </c>
      <c r="C5" s="140"/>
      <c r="D5" s="140"/>
      <c r="E5" s="140"/>
      <c r="F5" s="140"/>
      <c r="G5" s="140"/>
      <c r="H5" s="140"/>
      <c r="I5" s="140"/>
      <c r="J5" s="140"/>
    </row>
    <row r="6" spans="1:10">
      <c r="A6" s="48" t="s">
        <v>53</v>
      </c>
      <c r="B6" s="55" t="s">
        <v>45</v>
      </c>
      <c r="C6" s="55" t="s">
        <v>110</v>
      </c>
      <c r="D6" s="55" t="s">
        <v>46</v>
      </c>
      <c r="E6" s="55" t="s">
        <v>47</v>
      </c>
      <c r="F6" s="55" t="s">
        <v>111</v>
      </c>
      <c r="G6" s="55" t="s">
        <v>48</v>
      </c>
      <c r="H6" s="55" t="s">
        <v>49</v>
      </c>
      <c r="I6" s="55" t="s">
        <v>112</v>
      </c>
      <c r="J6" s="55" t="s">
        <v>50</v>
      </c>
    </row>
    <row r="7" spans="1:10">
      <c r="A7" s="48" t="s">
        <v>54</v>
      </c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50" t="s">
        <v>31</v>
      </c>
      <c r="B8" s="122">
        <v>3261952.456094</v>
      </c>
      <c r="C8" s="122">
        <v>2467102.3419530001</v>
      </c>
      <c r="D8" s="124">
        <v>0.32217962770000003</v>
      </c>
      <c r="E8" s="122">
        <v>33684178.916943997</v>
      </c>
      <c r="F8" s="122">
        <v>34946429.812417999</v>
      </c>
      <c r="G8" s="124">
        <v>-3.6119595099999999E-2</v>
      </c>
      <c r="H8" s="122">
        <v>33684178.916943997</v>
      </c>
      <c r="I8" s="122">
        <v>34946429.812417999</v>
      </c>
      <c r="J8" s="124">
        <v>-3.6119595099999999E-2</v>
      </c>
    </row>
    <row r="9" spans="1:10">
      <c r="A9" s="50" t="s">
        <v>33</v>
      </c>
      <c r="B9" s="122">
        <v>4820199.8669999996</v>
      </c>
      <c r="C9" s="122">
        <v>4248089.3849999998</v>
      </c>
      <c r="D9" s="124">
        <v>0.134674775</v>
      </c>
      <c r="E9" s="122">
        <v>51846161.579000004</v>
      </c>
      <c r="F9" s="122">
        <v>52390802.936999999</v>
      </c>
      <c r="G9" s="124">
        <v>-1.03957437E-2</v>
      </c>
      <c r="H9" s="122">
        <v>51846161.579000004</v>
      </c>
      <c r="I9" s="122">
        <v>52390802.936999999</v>
      </c>
      <c r="J9" s="124">
        <v>-1.03957437E-2</v>
      </c>
    </row>
    <row r="10" spans="1:10">
      <c r="A10" s="50" t="s">
        <v>34</v>
      </c>
      <c r="B10" s="122">
        <v>46750.101000000002</v>
      </c>
      <c r="C10" s="122">
        <v>315086.51699999999</v>
      </c>
      <c r="D10" s="124">
        <v>-0.85162773250000001</v>
      </c>
      <c r="E10" s="122">
        <v>1420330.362</v>
      </c>
      <c r="F10" s="122">
        <v>2972389.074</v>
      </c>
      <c r="G10" s="124">
        <v>-0.5221586654</v>
      </c>
      <c r="H10" s="122">
        <v>1420330.362</v>
      </c>
      <c r="I10" s="122">
        <v>2972389.074</v>
      </c>
      <c r="J10" s="124">
        <v>-0.5221586654</v>
      </c>
    </row>
    <row r="11" spans="1:10">
      <c r="A11" s="50" t="s">
        <v>160</v>
      </c>
      <c r="B11" s="122">
        <v>241550.75200000001</v>
      </c>
      <c r="C11" s="122">
        <v>0</v>
      </c>
      <c r="D11" s="124">
        <v>0</v>
      </c>
      <c r="E11" s="122">
        <v>1123138.4639999999</v>
      </c>
      <c r="F11" s="122">
        <v>0</v>
      </c>
      <c r="G11" s="124">
        <v>0</v>
      </c>
      <c r="H11" s="122">
        <v>1123138.4639999999</v>
      </c>
      <c r="I11" s="122">
        <v>0</v>
      </c>
      <c r="J11" s="124">
        <v>0</v>
      </c>
    </row>
    <row r="12" spans="1:10">
      <c r="A12" s="50" t="s">
        <v>158</v>
      </c>
      <c r="B12" s="122">
        <v>0</v>
      </c>
      <c r="C12" s="122">
        <v>0</v>
      </c>
      <c r="D12" s="124">
        <v>0</v>
      </c>
      <c r="E12" s="122">
        <v>1E-3</v>
      </c>
      <c r="F12" s="122">
        <v>0</v>
      </c>
      <c r="G12" s="124">
        <v>0</v>
      </c>
      <c r="H12" s="122">
        <v>1E-3</v>
      </c>
      <c r="I12" s="122">
        <v>0</v>
      </c>
      <c r="J12" s="124">
        <v>0</v>
      </c>
    </row>
    <row r="13" spans="1:10">
      <c r="A13" s="50" t="s">
        <v>35</v>
      </c>
      <c r="B13" s="122">
        <v>4302571.4649999999</v>
      </c>
      <c r="C13" s="122">
        <v>4516264.6979999999</v>
      </c>
      <c r="D13" s="124">
        <v>-4.7316365899999997E-2</v>
      </c>
      <c r="E13" s="122">
        <v>38810108.767999999</v>
      </c>
      <c r="F13" s="122">
        <v>29106723.921999998</v>
      </c>
      <c r="G13" s="124">
        <v>0.33337262109999999</v>
      </c>
      <c r="H13" s="122">
        <v>38810108.767999999</v>
      </c>
      <c r="I13" s="122">
        <v>29106723.921999998</v>
      </c>
      <c r="J13" s="124">
        <v>0.33337262109999999</v>
      </c>
    </row>
    <row r="14" spans="1:10">
      <c r="A14" s="50" t="s">
        <v>36</v>
      </c>
      <c r="B14" s="122">
        <v>5340695.0710000005</v>
      </c>
      <c r="C14" s="122">
        <v>5193855.5369999995</v>
      </c>
      <c r="D14" s="124">
        <v>2.8271778599999998E-2</v>
      </c>
      <c r="E14" s="122">
        <v>57411463.127999999</v>
      </c>
      <c r="F14" s="122">
        <v>59503767.300999999</v>
      </c>
      <c r="G14" s="124">
        <v>-3.5162549699999997E-2</v>
      </c>
      <c r="H14" s="122">
        <v>57411463.127999999</v>
      </c>
      <c r="I14" s="122">
        <v>59503767.300999999</v>
      </c>
      <c r="J14" s="124">
        <v>-3.5162549699999997E-2</v>
      </c>
    </row>
    <row r="15" spans="1:10">
      <c r="A15" s="50" t="s">
        <v>37</v>
      </c>
      <c r="B15" s="122">
        <v>2198311.7349999999</v>
      </c>
      <c r="C15" s="122">
        <v>2441004.6039999998</v>
      </c>
      <c r="D15" s="124">
        <v>-9.9423355699999993E-2</v>
      </c>
      <c r="E15" s="122">
        <v>49219568.836999997</v>
      </c>
      <c r="F15" s="122">
        <v>43685524.329999998</v>
      </c>
      <c r="G15" s="124">
        <v>0.1266791367</v>
      </c>
      <c r="H15" s="122">
        <v>49219568.836999997</v>
      </c>
      <c r="I15" s="122">
        <v>43685524.329999998</v>
      </c>
      <c r="J15" s="124">
        <v>0.1266791367</v>
      </c>
    </row>
    <row r="16" spans="1:10">
      <c r="A16" s="50" t="s">
        <v>38</v>
      </c>
      <c r="B16" s="122">
        <v>48384.063000000002</v>
      </c>
      <c r="C16" s="122">
        <v>110530.322</v>
      </c>
      <c r="D16" s="124">
        <v>-0.56225529679999997</v>
      </c>
      <c r="E16" s="122">
        <v>3681856.591</v>
      </c>
      <c r="F16" s="122">
        <v>4127370.5690000001</v>
      </c>
      <c r="G16" s="124">
        <v>-0.1079413565</v>
      </c>
      <c r="H16" s="122">
        <v>3681856.591</v>
      </c>
      <c r="I16" s="122">
        <v>4127370.5690000001</v>
      </c>
      <c r="J16" s="124">
        <v>-0.1079413565</v>
      </c>
    </row>
    <row r="17" spans="1:74">
      <c r="A17" s="50" t="s">
        <v>39</v>
      </c>
      <c r="B17" s="122">
        <v>339376.81900000002</v>
      </c>
      <c r="C17" s="122">
        <v>341077.48300000001</v>
      </c>
      <c r="D17" s="124">
        <v>-4.9861515E-3</v>
      </c>
      <c r="E17" s="122">
        <v>3882492.6120000002</v>
      </c>
      <c r="F17" s="122">
        <v>3680511.7310000001</v>
      </c>
      <c r="G17" s="124">
        <v>5.4878477699999997E-2</v>
      </c>
      <c r="H17" s="122">
        <v>3882492.6120000002</v>
      </c>
      <c r="I17" s="122">
        <v>3680511.7310000001</v>
      </c>
      <c r="J17" s="124">
        <v>5.4878477699999997E-2</v>
      </c>
    </row>
    <row r="18" spans="1:74">
      <c r="A18" s="50" t="s">
        <v>40</v>
      </c>
      <c r="B18" s="122">
        <v>1409086.5830000001</v>
      </c>
      <c r="C18" s="122">
        <v>1506837.5819999999</v>
      </c>
      <c r="D18" s="124">
        <v>-6.4871622599999998E-2</v>
      </c>
      <c r="E18" s="122">
        <v>15418211.721999999</v>
      </c>
      <c r="F18" s="122">
        <v>16381279.961999999</v>
      </c>
      <c r="G18" s="124">
        <v>-5.8790780799999998E-2</v>
      </c>
      <c r="H18" s="122">
        <v>15418211.721999999</v>
      </c>
      <c r="I18" s="122">
        <v>16381279.961999999</v>
      </c>
      <c r="J18" s="124">
        <v>-5.8790780799999998E-2</v>
      </c>
    </row>
    <row r="19" spans="1:74">
      <c r="A19" s="50" t="s">
        <v>42</v>
      </c>
      <c r="B19" s="122">
        <v>59985.34</v>
      </c>
      <c r="C19" s="122">
        <v>68042.446500000005</v>
      </c>
      <c r="D19" s="124">
        <v>-0.1184129454</v>
      </c>
      <c r="E19" s="122">
        <v>568793.45550000004</v>
      </c>
      <c r="F19" s="122">
        <v>653588.16399999999</v>
      </c>
      <c r="G19" s="124">
        <v>-0.1297372155</v>
      </c>
      <c r="H19" s="122">
        <v>568793.45550000004</v>
      </c>
      <c r="I19" s="122">
        <v>653588.16399999999</v>
      </c>
      <c r="J19" s="124">
        <v>-0.1297372155</v>
      </c>
    </row>
    <row r="20" spans="1:74">
      <c r="A20" s="50" t="s">
        <v>41</v>
      </c>
      <c r="B20" s="122">
        <v>93230.96</v>
      </c>
      <c r="C20" s="122">
        <v>111305.7175</v>
      </c>
      <c r="D20" s="124">
        <v>-0.1623884011</v>
      </c>
      <c r="E20" s="122">
        <v>924972.1605</v>
      </c>
      <c r="F20" s="122">
        <v>1194495.108</v>
      </c>
      <c r="G20" s="124">
        <v>-0.22563754820000001</v>
      </c>
      <c r="H20" s="122">
        <v>924972.1605</v>
      </c>
      <c r="I20" s="122">
        <v>1194495.108</v>
      </c>
      <c r="J20" s="124">
        <v>-0.22563754820000001</v>
      </c>
    </row>
    <row r="21" spans="1:74">
      <c r="A21" s="59" t="s">
        <v>71</v>
      </c>
      <c r="B21" s="125">
        <v>22162095.212094001</v>
      </c>
      <c r="C21" s="125">
        <v>21319196.633953001</v>
      </c>
      <c r="D21" s="126">
        <v>3.9537070399999999E-2</v>
      </c>
      <c r="E21" s="125">
        <v>257991276.596944</v>
      </c>
      <c r="F21" s="125">
        <v>248642882.910418</v>
      </c>
      <c r="G21" s="126">
        <v>3.7597672499999998E-2</v>
      </c>
      <c r="H21" s="125">
        <v>257991276.596944</v>
      </c>
      <c r="I21" s="125">
        <v>248642882.910418</v>
      </c>
      <c r="J21" s="126">
        <v>3.7597672499999998E-2</v>
      </c>
    </row>
    <row r="22" spans="1:74">
      <c r="A22" s="50" t="s">
        <v>32</v>
      </c>
      <c r="B22" s="122">
        <v>373691.896052</v>
      </c>
      <c r="C22" s="122">
        <v>359481.32797500002</v>
      </c>
      <c r="D22" s="124">
        <v>3.95307544E-2</v>
      </c>
      <c r="E22" s="122">
        <v>5886021.5797819998</v>
      </c>
      <c r="F22" s="122">
        <v>5458419.8867290001</v>
      </c>
      <c r="G22" s="124">
        <v>7.8337999300000002E-2</v>
      </c>
      <c r="H22" s="122">
        <v>5886021.5797819998</v>
      </c>
      <c r="I22" s="122">
        <v>5458419.8867290001</v>
      </c>
      <c r="J22" s="124">
        <v>7.8337999300000002E-2</v>
      </c>
    </row>
    <row r="23" spans="1:74">
      <c r="A23" s="50" t="s">
        <v>72</v>
      </c>
      <c r="B23" s="122">
        <v>-603139.64300000004</v>
      </c>
      <c r="C23" s="122">
        <v>-574540.55303199997</v>
      </c>
      <c r="D23" s="124">
        <v>4.9777321800000003E-2</v>
      </c>
      <c r="E23" s="122">
        <v>-9203745.9926309995</v>
      </c>
      <c r="F23" s="122">
        <v>-8664208.8052549995</v>
      </c>
      <c r="G23" s="124">
        <v>6.22719511E-2</v>
      </c>
      <c r="H23" s="122">
        <v>-9203745.9926309995</v>
      </c>
      <c r="I23" s="122">
        <v>-8664208.8052549995</v>
      </c>
      <c r="J23" s="124">
        <v>6.22719511E-2</v>
      </c>
    </row>
    <row r="24" spans="1:74">
      <c r="A24" s="50" t="s">
        <v>144</v>
      </c>
      <c r="B24" s="122">
        <v>797.06</v>
      </c>
      <c r="C24" s="122">
        <v>592.66399999999999</v>
      </c>
      <c r="D24" s="124">
        <v>0.34487669240000002</v>
      </c>
      <c r="E24" s="122">
        <v>7399.915</v>
      </c>
      <c r="F24" s="122">
        <v>9099.0920000000006</v>
      </c>
      <c r="G24" s="124">
        <v>-0.18674138030000001</v>
      </c>
      <c r="H24" s="122">
        <v>7399.915</v>
      </c>
      <c r="I24" s="122">
        <v>9099.0920000000006</v>
      </c>
      <c r="J24" s="124">
        <v>-0.18674138030000001</v>
      </c>
    </row>
    <row r="25" spans="1:74">
      <c r="A25" s="50" t="s">
        <v>145</v>
      </c>
      <c r="B25" s="122">
        <v>-993.53099999999995</v>
      </c>
      <c r="C25" s="122">
        <v>-739.18799999999999</v>
      </c>
      <c r="D25" s="124">
        <v>0.34408431960000002</v>
      </c>
      <c r="E25" s="122">
        <v>-9183.1859999999997</v>
      </c>
      <c r="F25" s="122">
        <v>-11188.445</v>
      </c>
      <c r="G25" s="124">
        <v>-0.17922588889999999</v>
      </c>
      <c r="H25" s="122">
        <v>-9183.1859999999997</v>
      </c>
      <c r="I25" s="122">
        <v>-11188.445</v>
      </c>
      <c r="J25" s="124">
        <v>-0.17922588889999999</v>
      </c>
    </row>
    <row r="26" spans="1:74">
      <c r="A26" s="50" t="s">
        <v>43</v>
      </c>
      <c r="B26" s="122">
        <v>-120188.836</v>
      </c>
      <c r="C26" s="122">
        <v>-77984.769</v>
      </c>
      <c r="D26" s="124">
        <v>0.54118345850000005</v>
      </c>
      <c r="E26" s="122">
        <v>-1535837.5730000001</v>
      </c>
      <c r="F26" s="122">
        <v>-1579807.8840000001</v>
      </c>
      <c r="G26" s="124">
        <v>-2.7832695000000001E-2</v>
      </c>
      <c r="H26" s="122">
        <v>-1535837.5730000001</v>
      </c>
      <c r="I26" s="122">
        <v>-1579807.8840000001</v>
      </c>
      <c r="J26" s="124">
        <v>-2.7832695000000001E-2</v>
      </c>
    </row>
    <row r="27" spans="1:74">
      <c r="A27" s="50" t="s">
        <v>73</v>
      </c>
      <c r="B27" s="122">
        <v>-387090.38199999998</v>
      </c>
      <c r="C27" s="122">
        <v>-594419.84199999995</v>
      </c>
      <c r="D27" s="124">
        <v>-0.34879296640000002</v>
      </c>
      <c r="E27" s="122">
        <v>-12794458.435000001</v>
      </c>
      <c r="F27" s="122">
        <v>-10226994.734999999</v>
      </c>
      <c r="G27" s="124">
        <v>0.251047719</v>
      </c>
      <c r="H27" s="122">
        <v>-12794458.435000001</v>
      </c>
      <c r="I27" s="122">
        <v>-10226994.734999999</v>
      </c>
      <c r="J27" s="124">
        <v>0.251047719</v>
      </c>
    </row>
    <row r="28" spans="1:74">
      <c r="A28" s="59" t="s">
        <v>74</v>
      </c>
      <c r="B28" s="125">
        <v>21425171.776145998</v>
      </c>
      <c r="C28" s="125">
        <v>20431586.273896001</v>
      </c>
      <c r="D28" s="126">
        <v>4.86298758E-2</v>
      </c>
      <c r="E28" s="125">
        <v>240341472.90509501</v>
      </c>
      <c r="F28" s="125">
        <v>233628202.01989201</v>
      </c>
      <c r="G28" s="126">
        <v>2.8734848E-2</v>
      </c>
      <c r="H28" s="125">
        <v>240341472.90509501</v>
      </c>
      <c r="I28" s="125">
        <v>233628202.01989201</v>
      </c>
      <c r="J28" s="126">
        <v>2.8734848E-2</v>
      </c>
    </row>
    <row r="29" spans="1:74">
      <c r="A29"/>
      <c r="B29"/>
      <c r="C29"/>
      <c r="D29"/>
      <c r="E29"/>
      <c r="F29"/>
      <c r="G29"/>
      <c r="H29"/>
      <c r="I29"/>
      <c r="J29"/>
    </row>
    <row r="30" spans="1:74">
      <c r="A30"/>
      <c r="B30"/>
      <c r="C30"/>
      <c r="D30" s="123"/>
      <c r="E30" s="122"/>
      <c r="F30"/>
      <c r="G30" s="1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10"/>
      <c r="B31" s="110" t="s">
        <v>52</v>
      </c>
      <c r="C31" s="142" t="s">
        <v>44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10"/>
      <c r="B32" s="110" t="s">
        <v>53</v>
      </c>
      <c r="C32" s="121" t="s">
        <v>98</v>
      </c>
      <c r="D32" s="121" t="s">
        <v>99</v>
      </c>
      <c r="E32" s="121" t="s">
        <v>100</v>
      </c>
      <c r="F32" s="121" t="s">
        <v>101</v>
      </c>
      <c r="G32" s="121" t="s">
        <v>102</v>
      </c>
      <c r="H32" s="121" t="s">
        <v>103</v>
      </c>
      <c r="I32" s="121" t="s">
        <v>104</v>
      </c>
      <c r="J32" s="121" t="s">
        <v>105</v>
      </c>
      <c r="K32" s="121" t="s">
        <v>106</v>
      </c>
      <c r="L32" s="121" t="s">
        <v>107</v>
      </c>
      <c r="M32" s="121" t="s">
        <v>108</v>
      </c>
      <c r="N32" s="121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10" t="s">
        <v>51</v>
      </c>
      <c r="B33" s="110" t="s">
        <v>59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5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12" t="s">
        <v>140</v>
      </c>
      <c r="B34" s="112" t="s">
        <v>141</v>
      </c>
      <c r="C34" s="131">
        <v>1.617E-2</v>
      </c>
      <c r="D34" s="131">
        <v>-3.6800000000000001E-3</v>
      </c>
      <c r="E34" s="131">
        <v>1.9300000000000001E-3</v>
      </c>
      <c r="F34" s="131">
        <v>1.7919999999999998E-2</v>
      </c>
      <c r="G34" s="131">
        <v>9.7300000000000008E-3</v>
      </c>
      <c r="H34" s="131">
        <v>1.9300000000000001E-3</v>
      </c>
      <c r="I34" s="131">
        <v>-7.6099999999999996E-3</v>
      </c>
      <c r="J34" s="131">
        <v>1.541E-2</v>
      </c>
      <c r="K34" s="131">
        <v>9.7300000000000008E-3</v>
      </c>
      <c r="L34" s="131">
        <v>1.9300000000000001E-3</v>
      </c>
      <c r="M34" s="131">
        <v>-7.6099999999999996E-3</v>
      </c>
      <c r="N34" s="131">
        <v>1.541E-2</v>
      </c>
      <c r="O34" s="58" t="str">
        <f t="shared" ref="O34:O46" si="0">MID(UPPER(TEXT(A34,"mmm")),1,1)</f>
        <v>D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12" t="s">
        <v>142</v>
      </c>
      <c r="B35" s="112" t="s">
        <v>143</v>
      </c>
      <c r="C35" s="131">
        <v>2.6720000000000001E-2</v>
      </c>
      <c r="D35" s="131">
        <v>-1.387E-2</v>
      </c>
      <c r="E35" s="131">
        <v>3.96E-3</v>
      </c>
      <c r="F35" s="131">
        <v>3.6630000000000003E-2</v>
      </c>
      <c r="G35" s="131">
        <v>2.6720000000000001E-2</v>
      </c>
      <c r="H35" s="131">
        <v>-1.387E-2</v>
      </c>
      <c r="I35" s="131">
        <v>3.96E-3</v>
      </c>
      <c r="J35" s="131">
        <v>3.6630000000000003E-2</v>
      </c>
      <c r="K35" s="131">
        <v>1.128E-2</v>
      </c>
      <c r="L35" s="131">
        <v>-6.3000000000000003E-4</v>
      </c>
      <c r="M35" s="131">
        <v>-5.8199999999999997E-3</v>
      </c>
      <c r="N35" s="131">
        <v>1.7729999999999999E-2</v>
      </c>
      <c r="O35" s="58" t="str">
        <f t="shared" si="0"/>
        <v>E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12" t="s">
        <v>146</v>
      </c>
      <c r="B36" s="112" t="s">
        <v>148</v>
      </c>
      <c r="C36" s="131">
        <v>-3.2599999999999999E-3</v>
      </c>
      <c r="D36" s="131">
        <v>-1.4E-3</v>
      </c>
      <c r="E36" s="131">
        <v>1.259E-2</v>
      </c>
      <c r="F36" s="131">
        <v>-1.4449999999999999E-2</v>
      </c>
      <c r="G36" s="131">
        <v>1.244E-2</v>
      </c>
      <c r="H36" s="131">
        <v>-8.0400000000000003E-3</v>
      </c>
      <c r="I36" s="131">
        <v>8.2799999999999992E-3</v>
      </c>
      <c r="J36" s="131">
        <v>1.2200000000000001E-2</v>
      </c>
      <c r="K36" s="131">
        <v>1.206E-2</v>
      </c>
      <c r="L36" s="131">
        <v>-9.1E-4</v>
      </c>
      <c r="M36" s="131">
        <v>-2.3999999999999998E-3</v>
      </c>
      <c r="N36" s="131">
        <v>1.537E-2</v>
      </c>
      <c r="O36" s="58" t="str">
        <f t="shared" si="0"/>
        <v>F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12" t="s">
        <v>149</v>
      </c>
      <c r="B37" s="112" t="s">
        <v>150</v>
      </c>
      <c r="C37" s="131">
        <v>5.7729999999999997E-2</v>
      </c>
      <c r="D37" s="131">
        <v>1.84E-2</v>
      </c>
      <c r="E37" s="131">
        <v>1.984E-2</v>
      </c>
      <c r="F37" s="131">
        <v>1.949E-2</v>
      </c>
      <c r="G37" s="131">
        <v>2.7220000000000001E-2</v>
      </c>
      <c r="H37" s="131">
        <v>5.0000000000000001E-4</v>
      </c>
      <c r="I37" s="131">
        <v>1.196E-2</v>
      </c>
      <c r="J37" s="131">
        <v>1.4760000000000001E-2</v>
      </c>
      <c r="K37" s="131">
        <v>1.67E-2</v>
      </c>
      <c r="L37" s="131">
        <v>3.0500000000000002E-3</v>
      </c>
      <c r="M37" s="131">
        <v>-1.31E-3</v>
      </c>
      <c r="N37" s="131">
        <v>1.4959999999999999E-2</v>
      </c>
      <c r="O37" s="58" t="str">
        <f t="shared" si="0"/>
        <v>M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12" t="s">
        <v>151</v>
      </c>
      <c r="B38" s="112" t="s">
        <v>152</v>
      </c>
      <c r="C38" s="131">
        <v>-2.767E-2</v>
      </c>
      <c r="D38" s="131">
        <v>-8.2299999999999995E-3</v>
      </c>
      <c r="E38" s="131">
        <v>-3.81E-3</v>
      </c>
      <c r="F38" s="131">
        <v>-1.5630000000000002E-2</v>
      </c>
      <c r="G38" s="131">
        <v>1.4460000000000001E-2</v>
      </c>
      <c r="H38" s="131">
        <v>-1.57E-3</v>
      </c>
      <c r="I38" s="131">
        <v>8.4600000000000005E-3</v>
      </c>
      <c r="J38" s="131">
        <v>7.5700000000000003E-3</v>
      </c>
      <c r="K38" s="131">
        <v>1.051E-2</v>
      </c>
      <c r="L38" s="131">
        <v>0</v>
      </c>
      <c r="M38" s="131">
        <v>-1.5200000000000001E-3</v>
      </c>
      <c r="N38" s="131">
        <v>1.2030000000000001E-2</v>
      </c>
      <c r="O38" s="58" t="str">
        <f t="shared" si="0"/>
        <v>A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12" t="s">
        <v>153</v>
      </c>
      <c r="B39" s="112" t="s">
        <v>154</v>
      </c>
      <c r="C39" s="131">
        <v>1.01E-3</v>
      </c>
      <c r="D39" s="131">
        <v>-6.2399999999999999E-3</v>
      </c>
      <c r="E39" s="131">
        <v>3.8999999999999998E-3</v>
      </c>
      <c r="F39" s="131">
        <v>3.3500000000000001E-3</v>
      </c>
      <c r="G39" s="131">
        <v>1.1900000000000001E-2</v>
      </c>
      <c r="H39" s="131">
        <v>-2.4599999999999999E-3</v>
      </c>
      <c r="I39" s="131">
        <v>7.6099999999999996E-3</v>
      </c>
      <c r="J39" s="131">
        <v>6.7499999999999999E-3</v>
      </c>
      <c r="K39" s="131">
        <v>9.4000000000000004E-3</v>
      </c>
      <c r="L39" s="131">
        <v>-6.7000000000000002E-4</v>
      </c>
      <c r="M39" s="131">
        <v>-1.41E-3</v>
      </c>
      <c r="N39" s="131">
        <v>1.1480000000000001E-2</v>
      </c>
      <c r="O39" s="58" t="str">
        <f t="shared" si="0"/>
        <v>M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12" t="s">
        <v>155</v>
      </c>
      <c r="B40" s="112" t="s">
        <v>156</v>
      </c>
      <c r="C40" s="131">
        <v>0.1137</v>
      </c>
      <c r="D40" s="131">
        <v>5.4599999999999996E-3</v>
      </c>
      <c r="E40" s="131">
        <v>5.0619999999999998E-2</v>
      </c>
      <c r="F40" s="131">
        <v>5.7619999999999998E-2</v>
      </c>
      <c r="G40" s="131">
        <v>2.8209999999999999E-2</v>
      </c>
      <c r="H40" s="131">
        <v>-1.32E-3</v>
      </c>
      <c r="I40" s="131">
        <v>1.4630000000000001E-2</v>
      </c>
      <c r="J40" s="131">
        <v>1.49E-2</v>
      </c>
      <c r="K40" s="131">
        <v>1.967E-2</v>
      </c>
      <c r="L40" s="131">
        <v>6.8999999999999997E-4</v>
      </c>
      <c r="M40" s="131">
        <v>3.7699999999999999E-3</v>
      </c>
      <c r="N40" s="131">
        <v>1.521E-2</v>
      </c>
      <c r="O40" s="58" t="str">
        <f t="shared" si="0"/>
        <v>J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12" t="s">
        <v>157</v>
      </c>
      <c r="B41" s="112" t="s">
        <v>159</v>
      </c>
      <c r="C41" s="131">
        <v>3.0079999999999999E-2</v>
      </c>
      <c r="D41" s="131">
        <v>4.3099999999999996E-3</v>
      </c>
      <c r="E41" s="131">
        <v>1.8400000000000001E-3</v>
      </c>
      <c r="F41" s="131">
        <v>2.393E-2</v>
      </c>
      <c r="G41" s="131">
        <v>2.8510000000000001E-2</v>
      </c>
      <c r="H41" s="131">
        <v>-4.2999999999999999E-4</v>
      </c>
      <c r="I41" s="131">
        <v>1.2760000000000001E-2</v>
      </c>
      <c r="J41" s="131">
        <v>1.618E-2</v>
      </c>
      <c r="K41" s="131">
        <v>2.2270000000000002E-2</v>
      </c>
      <c r="L41" s="131">
        <v>-6.9999999999999994E-5</v>
      </c>
      <c r="M41" s="131">
        <v>4.1799999999999997E-3</v>
      </c>
      <c r="N41" s="131">
        <v>1.8159999999999999E-2</v>
      </c>
      <c r="O41" s="58" t="str">
        <f t="shared" si="0"/>
        <v>J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12" t="s">
        <v>162</v>
      </c>
      <c r="B42" s="112" t="s">
        <v>163</v>
      </c>
      <c r="C42" s="131">
        <v>-9.8499999999999994E-3</v>
      </c>
      <c r="D42" s="131">
        <v>-4.3800000000000002E-3</v>
      </c>
      <c r="E42" s="131">
        <v>6.3200000000000001E-3</v>
      </c>
      <c r="F42" s="131">
        <v>-1.179E-2</v>
      </c>
      <c r="G42" s="131">
        <v>2.3400000000000001E-2</v>
      </c>
      <c r="H42" s="131">
        <v>-8.7000000000000001E-4</v>
      </c>
      <c r="I42" s="131">
        <v>1.167E-2</v>
      </c>
      <c r="J42" s="131">
        <v>1.26E-2</v>
      </c>
      <c r="K42" s="131">
        <v>1.8669999999999999E-2</v>
      </c>
      <c r="L42" s="131">
        <v>-1.4999999999999999E-4</v>
      </c>
      <c r="M42" s="131">
        <v>4.7600000000000003E-3</v>
      </c>
      <c r="N42" s="131">
        <v>1.406E-2</v>
      </c>
      <c r="O42" s="58" t="str">
        <f t="shared" si="0"/>
        <v>A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12" t="s">
        <v>164</v>
      </c>
      <c r="B43" s="112" t="s">
        <v>165</v>
      </c>
      <c r="C43" s="131">
        <v>4.3180000000000003E-2</v>
      </c>
      <c r="D43" s="131">
        <v>8.1799999999999998E-3</v>
      </c>
      <c r="E43" s="131">
        <v>2.019E-2</v>
      </c>
      <c r="F43" s="131">
        <v>1.481E-2</v>
      </c>
      <c r="G43" s="131">
        <v>2.5499999999999998E-2</v>
      </c>
      <c r="H43" s="131">
        <v>1E-4</v>
      </c>
      <c r="I43" s="131">
        <v>1.256E-2</v>
      </c>
      <c r="J43" s="131">
        <v>1.2840000000000001E-2</v>
      </c>
      <c r="K43" s="131">
        <v>2.1229999999999999E-2</v>
      </c>
      <c r="L43" s="131">
        <v>8.1999999999999998E-4</v>
      </c>
      <c r="M43" s="131">
        <v>7.5399999999999998E-3</v>
      </c>
      <c r="N43" s="131">
        <v>1.2869999999999999E-2</v>
      </c>
      <c r="O43" s="58" t="str">
        <f t="shared" si="0"/>
        <v>S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12" t="s">
        <v>166</v>
      </c>
      <c r="B44" s="112" t="s">
        <v>167</v>
      </c>
      <c r="C44" s="131">
        <v>5.5999999999999999E-3</v>
      </c>
      <c r="D44" s="131">
        <v>1.7600000000000001E-3</v>
      </c>
      <c r="E44" s="131">
        <v>7.4099999999999999E-3</v>
      </c>
      <c r="F44" s="131">
        <v>-3.5699999999999998E-3</v>
      </c>
      <c r="G44" s="131">
        <v>2.3550000000000001E-2</v>
      </c>
      <c r="H44" s="131">
        <v>2.3000000000000001E-4</v>
      </c>
      <c r="I44" s="131">
        <v>1.21E-2</v>
      </c>
      <c r="J44" s="131">
        <v>1.1220000000000001E-2</v>
      </c>
      <c r="K44" s="131">
        <v>2.0039999999999999E-2</v>
      </c>
      <c r="L44" s="131">
        <v>-4.6999999999999999E-4</v>
      </c>
      <c r="M44" s="131">
        <v>9.7999999999999997E-3</v>
      </c>
      <c r="N44" s="131">
        <v>1.0710000000000001E-2</v>
      </c>
      <c r="O44" s="58" t="str">
        <f t="shared" si="0"/>
        <v>O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12" t="s">
        <v>168</v>
      </c>
      <c r="B45" s="112" t="s">
        <v>169</v>
      </c>
      <c r="C45" s="131">
        <v>6.0850000000000001E-2</v>
      </c>
      <c r="D45" s="131">
        <v>-2.9299999999999999E-3</v>
      </c>
      <c r="E45" s="131">
        <v>1.7950000000000001E-2</v>
      </c>
      <c r="F45" s="131">
        <v>4.5830000000000003E-2</v>
      </c>
      <c r="G45" s="131">
        <v>2.683E-2</v>
      </c>
      <c r="H45" s="131">
        <v>-3.0000000000000001E-5</v>
      </c>
      <c r="I45" s="131">
        <v>1.2529999999999999E-2</v>
      </c>
      <c r="J45" s="131">
        <v>1.4330000000000001E-2</v>
      </c>
      <c r="K45" s="131">
        <v>2.5909999999999999E-2</v>
      </c>
      <c r="L45" s="131">
        <v>-3.2000000000000003E-4</v>
      </c>
      <c r="M45" s="131">
        <v>1.162E-2</v>
      </c>
      <c r="N45" s="131">
        <v>1.461E-2</v>
      </c>
      <c r="O45" s="58" t="str">
        <f t="shared" si="0"/>
        <v>N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1:74">
      <c r="A46" s="112" t="s">
        <v>170</v>
      </c>
      <c r="B46" s="112" t="s">
        <v>171</v>
      </c>
      <c r="C46" s="131">
        <v>4.863E-2</v>
      </c>
      <c r="D46" s="131">
        <v>5.9100000000000003E-3</v>
      </c>
      <c r="E46" s="131">
        <v>1.052E-2</v>
      </c>
      <c r="F46" s="131">
        <v>3.2199999999999999E-2</v>
      </c>
      <c r="G46" s="131">
        <v>2.8729999999999999E-2</v>
      </c>
      <c r="H46" s="131">
        <v>4.2000000000000002E-4</v>
      </c>
      <c r="I46" s="131">
        <v>1.238E-2</v>
      </c>
      <c r="J46" s="131">
        <v>1.593E-2</v>
      </c>
      <c r="K46" s="131">
        <v>2.8729999999999999E-2</v>
      </c>
      <c r="L46" s="131">
        <v>4.2000000000000002E-4</v>
      </c>
      <c r="M46" s="131">
        <v>1.238E-2</v>
      </c>
      <c r="N46" s="131">
        <v>1.593E-2</v>
      </c>
      <c r="O46" s="58" t="str">
        <f t="shared" si="0"/>
        <v>D</v>
      </c>
    </row>
    <row r="49" spans="1:9">
      <c r="B49" s="52" t="str">
        <f>"Máxima "&amp;MID(B2,7,4)</f>
        <v>Máxima 2025</v>
      </c>
      <c r="C49" s="52" t="str">
        <f>"Media "&amp;MID(B2,7,4)</f>
        <v>Media 2025</v>
      </c>
      <c r="D49" s="52" t="str">
        <f>"Mínima "&amp;MID(B2,7,4)</f>
        <v>Mínima 2025</v>
      </c>
      <c r="E49" s="53" t="str">
        <f>"Media "&amp;MID(B2,7,4)-1</f>
        <v>Media 2024</v>
      </c>
      <c r="F49" s="54"/>
      <c r="G49" s="53" t="str">
        <f>"Banda máxima "&amp;MID(B2,7,4)-20&amp;"-"&amp;MID(B2,7,4)-1</f>
        <v>Banda máxima 2005-2024</v>
      </c>
      <c r="H49" s="52" t="str">
        <f>"Banda mínima "&amp;MID(B2,7,4)-20&amp;"-"&amp;MID(B2,7,4)-1</f>
        <v>Banda mínima 2005-2024</v>
      </c>
    </row>
    <row r="50" spans="1:9">
      <c r="A50" s="48" t="s">
        <v>53</v>
      </c>
      <c r="B50" s="120" t="s">
        <v>55</v>
      </c>
      <c r="C50" s="120" t="s">
        <v>56</v>
      </c>
      <c r="D50" s="120" t="s">
        <v>57</v>
      </c>
      <c r="E50" s="120" t="s">
        <v>58</v>
      </c>
      <c r="F50" s="48" t="s">
        <v>53</v>
      </c>
      <c r="G50" s="120" t="s">
        <v>60</v>
      </c>
      <c r="H50" s="120" t="s">
        <v>61</v>
      </c>
    </row>
    <row r="51" spans="1:9">
      <c r="A51" s="48" t="s">
        <v>59</v>
      </c>
      <c r="B51" s="49"/>
      <c r="C51" s="49"/>
      <c r="D51" s="49"/>
      <c r="E51" s="49"/>
      <c r="F51" s="48" t="s">
        <v>59</v>
      </c>
      <c r="G51" s="49"/>
      <c r="H51" s="49"/>
    </row>
    <row r="52" spans="1:9">
      <c r="A52" s="50" t="s">
        <v>174</v>
      </c>
      <c r="B52" s="127">
        <v>14.63</v>
      </c>
      <c r="C52" s="127">
        <v>9.2799999999999994</v>
      </c>
      <c r="D52" s="127">
        <v>3.93</v>
      </c>
      <c r="E52" s="127">
        <v>13.92</v>
      </c>
      <c r="F52" s="51">
        <v>1</v>
      </c>
      <c r="G52" s="127">
        <v>13.9534736842</v>
      </c>
      <c r="H52" s="127">
        <v>5.7982105263000001</v>
      </c>
      <c r="I52" s="115"/>
    </row>
    <row r="53" spans="1:9">
      <c r="A53" s="50" t="s">
        <v>175</v>
      </c>
      <c r="B53" s="127">
        <v>14.685</v>
      </c>
      <c r="C53" s="127">
        <v>9.8439999999999994</v>
      </c>
      <c r="D53" s="127">
        <v>5.0039999999999996</v>
      </c>
      <c r="E53" s="127">
        <v>13.909000000000001</v>
      </c>
      <c r="F53" s="51">
        <v>2</v>
      </c>
      <c r="G53" s="127">
        <v>13.7621578947</v>
      </c>
      <c r="H53" s="127">
        <v>5.5817894736999998</v>
      </c>
      <c r="I53" s="115"/>
    </row>
    <row r="54" spans="1:9">
      <c r="A54" s="50" t="s">
        <v>176</v>
      </c>
      <c r="B54" s="127">
        <v>13.577999999999999</v>
      </c>
      <c r="C54" s="127">
        <v>9.3670000000000009</v>
      </c>
      <c r="D54" s="127">
        <v>5.1550000000000002</v>
      </c>
      <c r="E54" s="127">
        <v>12.776999999999999</v>
      </c>
      <c r="F54" s="51">
        <v>3</v>
      </c>
      <c r="G54" s="127">
        <v>13.858315789500001</v>
      </c>
      <c r="H54" s="127">
        <v>5.3698947368000001</v>
      </c>
      <c r="I54" s="115"/>
    </row>
    <row r="55" spans="1:9">
      <c r="A55" s="50" t="s">
        <v>177</v>
      </c>
      <c r="B55" s="127">
        <v>13.095000000000001</v>
      </c>
      <c r="C55" s="127">
        <v>10.016999999999999</v>
      </c>
      <c r="D55" s="127">
        <v>6.9390000000000001</v>
      </c>
      <c r="E55" s="127">
        <v>11.984999999999999</v>
      </c>
      <c r="F55" s="51">
        <v>4</v>
      </c>
      <c r="G55" s="127">
        <v>14.427263157900001</v>
      </c>
      <c r="H55" s="127">
        <v>6.1195789474</v>
      </c>
      <c r="I55" s="115"/>
    </row>
    <row r="56" spans="1:9">
      <c r="A56" s="50" t="s">
        <v>178</v>
      </c>
      <c r="B56" s="127">
        <v>15.904999999999999</v>
      </c>
      <c r="C56" s="127">
        <v>11.882</v>
      </c>
      <c r="D56" s="127">
        <v>7.859</v>
      </c>
      <c r="E56" s="127">
        <v>12.311</v>
      </c>
      <c r="F56" s="51">
        <v>5</v>
      </c>
      <c r="G56" s="127">
        <v>14.6697894737</v>
      </c>
      <c r="H56" s="127">
        <v>6.5336315788999997</v>
      </c>
      <c r="I56" s="115"/>
    </row>
    <row r="57" spans="1:9">
      <c r="A57" s="50" t="s">
        <v>179</v>
      </c>
      <c r="B57" s="127">
        <v>18.553999999999998</v>
      </c>
      <c r="C57" s="127">
        <v>14.712999999999999</v>
      </c>
      <c r="D57" s="127">
        <v>10.872</v>
      </c>
      <c r="E57" s="127">
        <v>14.31</v>
      </c>
      <c r="F57" s="51">
        <v>6</v>
      </c>
      <c r="G57" s="127">
        <v>15.1347894737</v>
      </c>
      <c r="H57" s="127">
        <v>6.7732631578999998</v>
      </c>
      <c r="I57" s="115"/>
    </row>
    <row r="58" spans="1:9">
      <c r="A58" s="50" t="s">
        <v>180</v>
      </c>
      <c r="B58" s="127">
        <v>18.023</v>
      </c>
      <c r="C58" s="127">
        <v>13.705</v>
      </c>
      <c r="D58" s="127">
        <v>9.3870000000000005</v>
      </c>
      <c r="E58" s="127">
        <v>13.237</v>
      </c>
      <c r="F58" s="51">
        <v>7</v>
      </c>
      <c r="G58" s="127">
        <v>15.2208947368</v>
      </c>
      <c r="H58" s="127">
        <v>6.9559473684000004</v>
      </c>
      <c r="I58" s="115"/>
    </row>
    <row r="59" spans="1:9">
      <c r="A59" s="50" t="s">
        <v>181</v>
      </c>
      <c r="B59" s="127">
        <v>17.324999999999999</v>
      </c>
      <c r="C59" s="127">
        <v>12.504</v>
      </c>
      <c r="D59" s="127">
        <v>7.6829999999999998</v>
      </c>
      <c r="E59" s="127">
        <v>9.7129999999999992</v>
      </c>
      <c r="F59" s="51">
        <v>8</v>
      </c>
      <c r="G59" s="127">
        <v>14.691526315799999</v>
      </c>
      <c r="H59" s="127">
        <v>7.3354736842000001</v>
      </c>
      <c r="I59" s="115"/>
    </row>
    <row r="60" spans="1:9">
      <c r="A60" s="50" t="s">
        <v>182</v>
      </c>
      <c r="B60" s="127">
        <v>17.248000000000001</v>
      </c>
      <c r="C60" s="127">
        <v>12.242000000000001</v>
      </c>
      <c r="D60" s="127">
        <v>7.2359999999999998</v>
      </c>
      <c r="E60" s="127">
        <v>8.5679999999999996</v>
      </c>
      <c r="F60" s="51">
        <v>9</v>
      </c>
      <c r="G60" s="127">
        <v>14.6837368421</v>
      </c>
      <c r="H60" s="127">
        <v>6.7342631579000001</v>
      </c>
      <c r="I60" s="115"/>
    </row>
    <row r="61" spans="1:9">
      <c r="A61" s="50" t="s">
        <v>183</v>
      </c>
      <c r="B61" s="127">
        <v>14.904</v>
      </c>
      <c r="C61" s="127">
        <v>11.754</v>
      </c>
      <c r="D61" s="127">
        <v>8.6029999999999998</v>
      </c>
      <c r="E61" s="127">
        <v>7.7009999999999996</v>
      </c>
      <c r="F61" s="51">
        <v>10</v>
      </c>
      <c r="G61" s="127">
        <v>14.5268421053</v>
      </c>
      <c r="H61" s="127">
        <v>6.4740000000000002</v>
      </c>
      <c r="I61" s="115"/>
    </row>
    <row r="62" spans="1:9">
      <c r="A62" s="50" t="s">
        <v>184</v>
      </c>
      <c r="B62" s="127">
        <v>15.945</v>
      </c>
      <c r="C62" s="127">
        <v>11.590999999999999</v>
      </c>
      <c r="D62" s="127">
        <v>7.2370000000000001</v>
      </c>
      <c r="E62" s="127">
        <v>7.3479999999999999</v>
      </c>
      <c r="F62" s="51">
        <v>11</v>
      </c>
      <c r="G62" s="127">
        <v>14.3591052632</v>
      </c>
      <c r="H62" s="127">
        <v>6.0141052632000003</v>
      </c>
      <c r="I62" s="115"/>
    </row>
    <row r="63" spans="1:9">
      <c r="A63" s="50" t="s">
        <v>185</v>
      </c>
      <c r="B63" s="127">
        <v>14.455</v>
      </c>
      <c r="C63" s="127">
        <v>11.507</v>
      </c>
      <c r="D63" s="127">
        <v>8.56</v>
      </c>
      <c r="E63" s="127">
        <v>8.2050000000000001</v>
      </c>
      <c r="F63" s="51">
        <v>12</v>
      </c>
      <c r="G63" s="127">
        <v>13.964526315800001</v>
      </c>
      <c r="H63" s="127">
        <v>5.6920526316000002</v>
      </c>
      <c r="I63" s="115"/>
    </row>
    <row r="64" spans="1:9">
      <c r="A64" s="50" t="s">
        <v>186</v>
      </c>
      <c r="B64" s="127">
        <v>16.259</v>
      </c>
      <c r="C64" s="127">
        <v>12.505000000000001</v>
      </c>
      <c r="D64" s="127">
        <v>8.7509999999999994</v>
      </c>
      <c r="E64" s="127">
        <v>9.4169999999999998</v>
      </c>
      <c r="F64" s="51">
        <v>13</v>
      </c>
      <c r="G64" s="127">
        <v>14.03</v>
      </c>
      <c r="H64" s="127">
        <v>6.3183684210999997</v>
      </c>
      <c r="I64" s="115"/>
    </row>
    <row r="65" spans="1:9">
      <c r="A65" s="50" t="s">
        <v>187</v>
      </c>
      <c r="B65" s="127">
        <v>14.526999999999999</v>
      </c>
      <c r="C65" s="127">
        <v>10.805999999999999</v>
      </c>
      <c r="D65" s="127">
        <v>7.085</v>
      </c>
      <c r="E65" s="127">
        <v>8.4830000000000005</v>
      </c>
      <c r="F65" s="51">
        <v>14</v>
      </c>
      <c r="G65" s="127">
        <v>13.7538947368</v>
      </c>
      <c r="H65" s="127">
        <v>6.2588421053000003</v>
      </c>
      <c r="I65" s="115"/>
    </row>
    <row r="66" spans="1:9">
      <c r="A66" s="50" t="s">
        <v>188</v>
      </c>
      <c r="B66" s="127">
        <v>14.599</v>
      </c>
      <c r="C66" s="127">
        <v>11.635999999999999</v>
      </c>
      <c r="D66" s="127">
        <v>8.6739999999999995</v>
      </c>
      <c r="E66" s="127">
        <v>8.5380000000000003</v>
      </c>
      <c r="F66" s="51">
        <v>15</v>
      </c>
      <c r="G66" s="127">
        <v>13.8105789474</v>
      </c>
      <c r="H66" s="127">
        <v>5.7426315789000002</v>
      </c>
      <c r="I66" s="115"/>
    </row>
    <row r="67" spans="1:9">
      <c r="A67" s="50" t="s">
        <v>189</v>
      </c>
      <c r="B67" s="127">
        <v>12.714</v>
      </c>
      <c r="C67" s="127">
        <v>10.583</v>
      </c>
      <c r="D67" s="127">
        <v>8.452</v>
      </c>
      <c r="E67" s="127">
        <v>8.9380000000000006</v>
      </c>
      <c r="F67" s="51">
        <v>16</v>
      </c>
      <c r="G67" s="127">
        <v>13.369684210500001</v>
      </c>
      <c r="H67" s="127">
        <v>5.3917368421000003</v>
      </c>
      <c r="I67" s="115"/>
    </row>
    <row r="68" spans="1:9">
      <c r="A68" s="50" t="s">
        <v>190</v>
      </c>
      <c r="B68" s="127">
        <v>14.901999999999999</v>
      </c>
      <c r="C68" s="127">
        <v>11.292</v>
      </c>
      <c r="D68" s="127">
        <v>7.6820000000000004</v>
      </c>
      <c r="E68" s="127">
        <v>9.8040000000000003</v>
      </c>
      <c r="F68" s="51">
        <v>17</v>
      </c>
      <c r="G68" s="127">
        <v>13.4413684211</v>
      </c>
      <c r="H68" s="127">
        <v>5.1965263157999999</v>
      </c>
      <c r="I68" s="115"/>
    </row>
    <row r="69" spans="1:9">
      <c r="A69" s="50" t="s">
        <v>191</v>
      </c>
      <c r="B69" s="127">
        <v>15.749000000000001</v>
      </c>
      <c r="C69" s="127">
        <v>11.875999999999999</v>
      </c>
      <c r="D69" s="127">
        <v>8.0030000000000001</v>
      </c>
      <c r="E69" s="127">
        <v>11.816000000000001</v>
      </c>
      <c r="F69" s="51">
        <v>18</v>
      </c>
      <c r="G69" s="127">
        <v>13.4393157895</v>
      </c>
      <c r="H69" s="127">
        <v>5.1856842104999998</v>
      </c>
      <c r="I69" s="115"/>
    </row>
    <row r="70" spans="1:9">
      <c r="A70" s="50" t="s">
        <v>192</v>
      </c>
      <c r="B70" s="127">
        <v>13.547000000000001</v>
      </c>
      <c r="C70" s="127">
        <v>10.641</v>
      </c>
      <c r="D70" s="127">
        <v>7.7350000000000003</v>
      </c>
      <c r="E70" s="127">
        <v>12.786</v>
      </c>
      <c r="F70" s="51">
        <v>19</v>
      </c>
      <c r="G70" s="127">
        <v>13.5210526316</v>
      </c>
      <c r="H70" s="127">
        <v>5.8321578946999999</v>
      </c>
      <c r="I70" s="115"/>
    </row>
    <row r="71" spans="1:9">
      <c r="A71" s="50" t="s">
        <v>193</v>
      </c>
      <c r="B71" s="127">
        <v>13.443</v>
      </c>
      <c r="C71" s="127">
        <v>10.523</v>
      </c>
      <c r="D71" s="127">
        <v>7.6029999999999998</v>
      </c>
      <c r="E71" s="127">
        <v>9.3919999999999995</v>
      </c>
      <c r="F71" s="51">
        <v>20</v>
      </c>
      <c r="G71" s="127">
        <v>13.5127894737</v>
      </c>
      <c r="H71" s="127">
        <v>5.8260526315999996</v>
      </c>
      <c r="I71" s="115"/>
    </row>
    <row r="72" spans="1:9">
      <c r="A72" s="50" t="s">
        <v>194</v>
      </c>
      <c r="B72" s="127">
        <v>11.565</v>
      </c>
      <c r="C72" s="127">
        <v>8.3780000000000001</v>
      </c>
      <c r="D72" s="127">
        <v>5.1909999999999998</v>
      </c>
      <c r="E72" s="127">
        <v>8.7449999999999992</v>
      </c>
      <c r="F72" s="51">
        <v>21</v>
      </c>
      <c r="G72" s="127">
        <v>14.519263157899999</v>
      </c>
      <c r="H72" s="127">
        <v>6.0364736841999997</v>
      </c>
      <c r="I72" s="115"/>
    </row>
    <row r="73" spans="1:9">
      <c r="A73" s="50" t="s">
        <v>195</v>
      </c>
      <c r="B73" s="127">
        <v>10.407</v>
      </c>
      <c r="C73" s="127">
        <v>7.0190000000000001</v>
      </c>
      <c r="D73" s="127">
        <v>3.6309999999999998</v>
      </c>
      <c r="E73" s="127">
        <v>10.617000000000001</v>
      </c>
      <c r="F73" s="51">
        <v>22</v>
      </c>
      <c r="G73" s="127">
        <v>14.720105263200001</v>
      </c>
      <c r="H73" s="127">
        <v>6.4679473684</v>
      </c>
      <c r="I73" s="115"/>
    </row>
    <row r="74" spans="1:9">
      <c r="A74" s="50" t="s">
        <v>196</v>
      </c>
      <c r="B74" s="127">
        <v>11.239000000000001</v>
      </c>
      <c r="C74" s="127">
        <v>8.1199999999999992</v>
      </c>
      <c r="D74" s="127">
        <v>5.0010000000000003</v>
      </c>
      <c r="E74" s="127">
        <v>10.085000000000001</v>
      </c>
      <c r="F74" s="51">
        <v>23</v>
      </c>
      <c r="G74" s="127">
        <v>14.350684210500001</v>
      </c>
      <c r="H74" s="127">
        <v>6.1822631578999996</v>
      </c>
      <c r="I74" s="115"/>
    </row>
    <row r="75" spans="1:9">
      <c r="A75" s="50" t="s">
        <v>197</v>
      </c>
      <c r="B75" s="127">
        <v>12.738</v>
      </c>
      <c r="C75" s="127">
        <v>8.718</v>
      </c>
      <c r="D75" s="127">
        <v>4.6989999999999998</v>
      </c>
      <c r="E75" s="127">
        <v>10.19</v>
      </c>
      <c r="F75" s="51">
        <v>24</v>
      </c>
      <c r="G75" s="127">
        <v>14.356</v>
      </c>
      <c r="H75" s="127">
        <v>5.7329999999999997</v>
      </c>
      <c r="I75" s="115"/>
    </row>
    <row r="76" spans="1:9">
      <c r="A76" s="50" t="s">
        <v>198</v>
      </c>
      <c r="B76" s="127">
        <v>9.4060000000000006</v>
      </c>
      <c r="C76" s="127">
        <v>6.6479999999999997</v>
      </c>
      <c r="D76" s="127">
        <v>3.8889999999999998</v>
      </c>
      <c r="E76" s="127">
        <v>10.928000000000001</v>
      </c>
      <c r="F76" s="51">
        <v>25</v>
      </c>
      <c r="G76" s="127">
        <v>13.599368421099999</v>
      </c>
      <c r="H76" s="127">
        <v>5.1373684210999997</v>
      </c>
      <c r="I76" s="115"/>
    </row>
    <row r="77" spans="1:9">
      <c r="A77" s="50" t="s">
        <v>199</v>
      </c>
      <c r="B77" s="127">
        <v>11.657999999999999</v>
      </c>
      <c r="C77" s="127">
        <v>8.1240000000000006</v>
      </c>
      <c r="D77" s="127">
        <v>4.59</v>
      </c>
      <c r="E77" s="127">
        <v>10.493</v>
      </c>
      <c r="F77" s="51">
        <v>26</v>
      </c>
      <c r="G77" s="127">
        <v>13.4644736842</v>
      </c>
      <c r="H77" s="127">
        <v>4.8142105263000001</v>
      </c>
      <c r="I77" s="115"/>
    </row>
    <row r="78" spans="1:9">
      <c r="A78" s="50" t="s">
        <v>200</v>
      </c>
      <c r="B78" s="127">
        <v>12.545999999999999</v>
      </c>
      <c r="C78" s="127">
        <v>8.7309999999999999</v>
      </c>
      <c r="D78" s="127">
        <v>4.9169999999999998</v>
      </c>
      <c r="E78" s="127">
        <v>9.9610000000000003</v>
      </c>
      <c r="F78" s="51">
        <v>27</v>
      </c>
      <c r="G78" s="127">
        <v>13.8365263158</v>
      </c>
      <c r="H78" s="127">
        <v>4.6627368421000002</v>
      </c>
      <c r="I78" s="115"/>
    </row>
    <row r="79" spans="1:9">
      <c r="A79" s="50" t="s">
        <v>201</v>
      </c>
      <c r="B79" s="127">
        <v>13.875</v>
      </c>
      <c r="C79" s="127">
        <v>10.34</v>
      </c>
      <c r="D79" s="127">
        <v>6.806</v>
      </c>
      <c r="E79" s="127">
        <v>8.9320000000000004</v>
      </c>
      <c r="F79" s="51">
        <v>28</v>
      </c>
      <c r="G79" s="127">
        <v>14.195263157899999</v>
      </c>
      <c r="H79" s="127">
        <v>5.4377368420999996</v>
      </c>
      <c r="I79" s="115"/>
    </row>
    <row r="80" spans="1:9">
      <c r="A80" s="50" t="s">
        <v>202</v>
      </c>
      <c r="B80" s="127">
        <v>13.523999999999999</v>
      </c>
      <c r="C80" s="127">
        <v>9.51</v>
      </c>
      <c r="D80" s="127">
        <v>5.4960000000000004</v>
      </c>
      <c r="E80" s="127">
        <v>8.3930000000000007</v>
      </c>
      <c r="F80" s="51">
        <v>29</v>
      </c>
      <c r="G80" s="127">
        <v>13.873315789499999</v>
      </c>
      <c r="H80" s="127">
        <v>5.5257368420999997</v>
      </c>
      <c r="I80" s="115"/>
    </row>
    <row r="81" spans="1:9">
      <c r="A81" s="50" t="s">
        <v>203</v>
      </c>
      <c r="B81" s="127">
        <v>13.164</v>
      </c>
      <c r="C81" s="127">
        <v>8.7059999999999995</v>
      </c>
      <c r="D81" s="127">
        <v>4.2480000000000002</v>
      </c>
      <c r="E81" s="127">
        <v>7.3280000000000003</v>
      </c>
      <c r="F81" s="51">
        <v>30</v>
      </c>
      <c r="G81" s="127">
        <v>14.354842105299999</v>
      </c>
      <c r="H81" s="127">
        <v>5.1924210526000003</v>
      </c>
      <c r="I81" s="115"/>
    </row>
    <row r="82" spans="1:9">
      <c r="A82" s="50" t="s">
        <v>171</v>
      </c>
      <c r="B82" s="127">
        <v>11.417999999999999</v>
      </c>
      <c r="C82" s="127">
        <v>7.3840000000000003</v>
      </c>
      <c r="D82" s="127">
        <v>3.351</v>
      </c>
      <c r="E82" s="127">
        <v>7.5019999999999998</v>
      </c>
      <c r="F82" s="51">
        <v>31</v>
      </c>
      <c r="G82" s="127">
        <v>13.895368421100001</v>
      </c>
      <c r="H82" s="127">
        <v>5.0026842105</v>
      </c>
      <c r="I82" s="114"/>
    </row>
    <row r="85" spans="1:9">
      <c r="A85" s="48" t="s">
        <v>53</v>
      </c>
      <c r="B85" s="55" t="s">
        <v>62</v>
      </c>
    </row>
    <row r="86" spans="1:9" ht="15" thickBot="1">
      <c r="A86" s="56" t="s">
        <v>51</v>
      </c>
      <c r="B86" s="57"/>
    </row>
    <row r="87" spans="1:9">
      <c r="A87" s="50" t="s">
        <v>113</v>
      </c>
      <c r="B87" s="128">
        <v>20919.134684072</v>
      </c>
      <c r="C87" s="68" t="str">
        <f>MID(UPPER(TEXT(D87,"mmm")),1,1)</f>
        <v>D</v>
      </c>
      <c r="D87" s="71" t="str">
        <f t="shared" ref="D87:D109" si="1">TEXT(EDATE(D88,-1),"mmmm aaaa")</f>
        <v>diciembre 2023</v>
      </c>
      <c r="E87" s="72">
        <f>VLOOKUP(D87,A$87:B$122,2,FALSE)</f>
        <v>20106.563494161001</v>
      </c>
    </row>
    <row r="88" spans="1:9">
      <c r="A88" s="50" t="s">
        <v>114</v>
      </c>
      <c r="B88" s="128">
        <v>19437.436802595999</v>
      </c>
      <c r="C88" s="69" t="str">
        <f t="shared" ref="C88:C111" si="2">MID(UPPER(TEXT(D88,"mmm")),1,1)</f>
        <v>E</v>
      </c>
      <c r="D88" s="73" t="str">
        <f t="shared" si="1"/>
        <v>enero 2024</v>
      </c>
      <c r="E88" s="74">
        <f t="shared" ref="E88:E111" si="3">VLOOKUP(D88,A$87:B$122,2,FALSE)</f>
        <v>21122.754694842999</v>
      </c>
    </row>
    <row r="89" spans="1:9">
      <c r="A89" s="50" t="s">
        <v>116</v>
      </c>
      <c r="B89" s="128">
        <v>19469.540221939002</v>
      </c>
      <c r="C89" s="69" t="str">
        <f t="shared" si="2"/>
        <v>F</v>
      </c>
      <c r="D89" s="73" t="str">
        <f t="shared" si="1"/>
        <v>febrero 2024</v>
      </c>
      <c r="E89" s="74">
        <f t="shared" si="3"/>
        <v>19197.835311872001</v>
      </c>
    </row>
    <row r="90" spans="1:9">
      <c r="A90" s="50" t="s">
        <v>117</v>
      </c>
      <c r="B90" s="128">
        <v>17196.552882231001</v>
      </c>
      <c r="C90" s="69" t="str">
        <f t="shared" si="2"/>
        <v>M</v>
      </c>
      <c r="D90" s="73" t="str">
        <f t="shared" si="1"/>
        <v>marzo 2024</v>
      </c>
      <c r="E90" s="74">
        <f t="shared" si="3"/>
        <v>19520.23085435</v>
      </c>
    </row>
    <row r="91" spans="1:9">
      <c r="A91" s="50" t="s">
        <v>118</v>
      </c>
      <c r="B91" s="128">
        <v>18038.571301863001</v>
      </c>
      <c r="C91" s="69" t="str">
        <f t="shared" si="2"/>
        <v>A</v>
      </c>
      <c r="D91" s="73" t="str">
        <f t="shared" si="1"/>
        <v>abril 2024</v>
      </c>
      <c r="E91" s="74">
        <f t="shared" si="3"/>
        <v>18119.223505656999</v>
      </c>
    </row>
    <row r="92" spans="1:9">
      <c r="A92" s="50" t="s">
        <v>119</v>
      </c>
      <c r="B92" s="128">
        <v>18668.213677952001</v>
      </c>
      <c r="C92" s="69" t="str">
        <f t="shared" si="2"/>
        <v>M</v>
      </c>
      <c r="D92" s="73" t="str">
        <f t="shared" si="1"/>
        <v>mayo 2024</v>
      </c>
      <c r="E92" s="74">
        <f t="shared" si="3"/>
        <v>18312.817936349998</v>
      </c>
    </row>
    <row r="93" spans="1:9">
      <c r="A93" s="50" t="s">
        <v>120</v>
      </c>
      <c r="B93" s="128">
        <v>21247.824869134001</v>
      </c>
      <c r="C93" s="69" t="str">
        <f t="shared" si="2"/>
        <v>J</v>
      </c>
      <c r="D93" s="73" t="str">
        <f t="shared" si="1"/>
        <v>junio 2024</v>
      </c>
      <c r="E93" s="74">
        <f t="shared" si="3"/>
        <v>18372.935849850001</v>
      </c>
    </row>
    <row r="94" spans="1:9">
      <c r="A94" s="50" t="s">
        <v>122</v>
      </c>
      <c r="B94" s="128">
        <v>20271.704266336001</v>
      </c>
      <c r="C94" s="69" t="str">
        <f t="shared" si="2"/>
        <v>J</v>
      </c>
      <c r="D94" s="73" t="str">
        <f t="shared" si="1"/>
        <v>julio 2024</v>
      </c>
      <c r="E94" s="74">
        <f t="shared" si="3"/>
        <v>21283.278658343999</v>
      </c>
    </row>
    <row r="95" spans="1:9">
      <c r="A95" s="50" t="s">
        <v>123</v>
      </c>
      <c r="B95" s="128">
        <v>18408.553120976001</v>
      </c>
      <c r="C95" s="69" t="str">
        <f t="shared" si="2"/>
        <v>A</v>
      </c>
      <c r="D95" s="73" t="str">
        <f t="shared" si="1"/>
        <v>agosto 2024</v>
      </c>
      <c r="E95" s="74">
        <f t="shared" si="3"/>
        <v>20890.420749156001</v>
      </c>
    </row>
    <row r="96" spans="1:9">
      <c r="A96" s="50" t="s">
        <v>124</v>
      </c>
      <c r="B96" s="128">
        <v>18646.680871512999</v>
      </c>
      <c r="C96" s="69" t="str">
        <f t="shared" si="2"/>
        <v>S</v>
      </c>
      <c r="D96" s="73" t="str">
        <f t="shared" si="1"/>
        <v>septiembre 2024</v>
      </c>
      <c r="E96" s="74">
        <f t="shared" si="3"/>
        <v>18611.148493471999</v>
      </c>
    </row>
    <row r="97" spans="1:5">
      <c r="A97" s="50" t="s">
        <v>125</v>
      </c>
      <c r="B97" s="128">
        <v>18966.231240862999</v>
      </c>
      <c r="C97" s="69" t="str">
        <f t="shared" si="2"/>
        <v>O</v>
      </c>
      <c r="D97" s="73" t="str">
        <f t="shared" si="1"/>
        <v>octubre 2024</v>
      </c>
      <c r="E97" s="74">
        <f t="shared" si="3"/>
        <v>19023.304535390002</v>
      </c>
    </row>
    <row r="98" spans="1:5">
      <c r="A98" s="50" t="s">
        <v>126</v>
      </c>
      <c r="B98" s="128">
        <v>20106.563494161001</v>
      </c>
      <c r="C98" s="69" t="str">
        <f t="shared" si="2"/>
        <v>N</v>
      </c>
      <c r="D98" s="73" t="str">
        <f t="shared" si="1"/>
        <v>noviembre 2024</v>
      </c>
      <c r="E98" s="74">
        <f t="shared" si="3"/>
        <v>18742.665156711999</v>
      </c>
    </row>
    <row r="99" spans="1:5">
      <c r="A99" s="50" t="s">
        <v>127</v>
      </c>
      <c r="B99" s="128">
        <v>21122.754694842999</v>
      </c>
      <c r="C99" s="69" t="str">
        <f t="shared" si="2"/>
        <v>D</v>
      </c>
      <c r="D99" s="73" t="str">
        <f t="shared" si="1"/>
        <v>diciembre 2024</v>
      </c>
      <c r="E99" s="74">
        <f t="shared" si="3"/>
        <v>20431.586273895999</v>
      </c>
    </row>
    <row r="100" spans="1:5">
      <c r="A100" s="50" t="s">
        <v>128</v>
      </c>
      <c r="B100" s="128">
        <v>19197.835311872001</v>
      </c>
      <c r="C100" s="69" t="str">
        <f t="shared" si="2"/>
        <v>E</v>
      </c>
      <c r="D100" s="73" t="str">
        <f t="shared" si="1"/>
        <v>enero 2025</v>
      </c>
      <c r="E100" s="74">
        <f t="shared" si="3"/>
        <v>21687.167320224002</v>
      </c>
    </row>
    <row r="101" spans="1:5">
      <c r="A101" s="50" t="s">
        <v>130</v>
      </c>
      <c r="B101" s="128">
        <v>19520.23085435</v>
      </c>
      <c r="C101" s="69" t="str">
        <f t="shared" si="2"/>
        <v>F</v>
      </c>
      <c r="D101" s="73" t="str">
        <f t="shared" si="1"/>
        <v>febrero 2025</v>
      </c>
      <c r="E101" s="74">
        <f t="shared" si="3"/>
        <v>19135.185415920001</v>
      </c>
    </row>
    <row r="102" spans="1:5">
      <c r="A102" s="50" t="s">
        <v>131</v>
      </c>
      <c r="B102" s="128">
        <v>18119.223505656999</v>
      </c>
      <c r="C102" s="69" t="str">
        <f t="shared" si="2"/>
        <v>M</v>
      </c>
      <c r="D102" s="73" t="str">
        <f t="shared" si="1"/>
        <v>marzo 2025</v>
      </c>
      <c r="E102" s="74">
        <f t="shared" si="3"/>
        <v>20647.099124614</v>
      </c>
    </row>
    <row r="103" spans="1:5">
      <c r="A103" s="50" t="s">
        <v>132</v>
      </c>
      <c r="B103" s="128">
        <v>18312.817936349998</v>
      </c>
      <c r="C103" s="69" t="str">
        <f t="shared" si="2"/>
        <v>A</v>
      </c>
      <c r="D103" s="73" t="str">
        <f t="shared" si="1"/>
        <v>abril 2025</v>
      </c>
      <c r="E103" s="74">
        <f t="shared" si="3"/>
        <v>17617.823829015</v>
      </c>
    </row>
    <row r="104" spans="1:5">
      <c r="A104" s="50" t="s">
        <v>133</v>
      </c>
      <c r="B104" s="128">
        <v>18372.935849850001</v>
      </c>
      <c r="C104" s="69" t="str">
        <f t="shared" si="2"/>
        <v>M</v>
      </c>
      <c r="D104" s="73" t="str">
        <f t="shared" si="1"/>
        <v>mayo 2025</v>
      </c>
      <c r="E104" s="74">
        <f t="shared" si="3"/>
        <v>18331.240276430999</v>
      </c>
    </row>
    <row r="105" spans="1:5">
      <c r="A105" s="50" t="s">
        <v>134</v>
      </c>
      <c r="B105" s="128">
        <v>21283.278658343999</v>
      </c>
      <c r="C105" s="69" t="str">
        <f t="shared" si="2"/>
        <v>J</v>
      </c>
      <c r="D105" s="73" t="str">
        <f t="shared" si="1"/>
        <v>junio 2025</v>
      </c>
      <c r="E105" s="74">
        <f t="shared" si="3"/>
        <v>20461.887536038001</v>
      </c>
    </row>
    <row r="106" spans="1:5">
      <c r="A106" s="50" t="s">
        <v>135</v>
      </c>
      <c r="B106" s="128">
        <v>20890.420749156001</v>
      </c>
      <c r="C106" s="69" t="str">
        <f t="shared" si="2"/>
        <v>J</v>
      </c>
      <c r="D106" s="73" t="str">
        <f t="shared" si="1"/>
        <v>julio 2025</v>
      </c>
      <c r="E106" s="74">
        <f t="shared" si="3"/>
        <v>21923.543041613</v>
      </c>
    </row>
    <row r="107" spans="1:5">
      <c r="A107" s="50" t="s">
        <v>137</v>
      </c>
      <c r="B107" s="128">
        <v>18611.148493471999</v>
      </c>
      <c r="C107" s="69" t="str">
        <f t="shared" si="2"/>
        <v>A</v>
      </c>
      <c r="D107" s="73" t="str">
        <f t="shared" si="1"/>
        <v>agosto 2025</v>
      </c>
      <c r="E107" s="74">
        <f t="shared" si="3"/>
        <v>20684.700870992001</v>
      </c>
    </row>
    <row r="108" spans="1:5">
      <c r="A108" s="50" t="s">
        <v>138</v>
      </c>
      <c r="B108" s="128">
        <v>19023.304535390002</v>
      </c>
      <c r="C108" s="69" t="str">
        <f t="shared" si="2"/>
        <v>S</v>
      </c>
      <c r="D108" s="73" t="str">
        <f t="shared" si="1"/>
        <v>septiembre 2025</v>
      </c>
      <c r="E108" s="74">
        <f t="shared" si="3"/>
        <v>19414.721792527998</v>
      </c>
    </row>
    <row r="109" spans="1:5">
      <c r="A109" s="50" t="s">
        <v>139</v>
      </c>
      <c r="B109" s="128">
        <v>18742.665156711999</v>
      </c>
      <c r="C109" s="69" t="str">
        <f t="shared" si="2"/>
        <v>O</v>
      </c>
      <c r="D109" s="73" t="str">
        <f t="shared" si="1"/>
        <v>octubre 2025</v>
      </c>
      <c r="E109" s="74">
        <f t="shared" si="3"/>
        <v>19129.860442087</v>
      </c>
    </row>
    <row r="110" spans="1:5">
      <c r="A110" s="50" t="s">
        <v>140</v>
      </c>
      <c r="B110" s="128">
        <v>20431.586273895999</v>
      </c>
      <c r="C110" s="69" t="str">
        <f t="shared" si="2"/>
        <v>N</v>
      </c>
      <c r="D110" s="73" t="str">
        <f>TEXT(EDATE(D111,-1),"mmmm aaaa")</f>
        <v>noviembre 2025</v>
      </c>
      <c r="E110" s="74">
        <f t="shared" si="3"/>
        <v>19883.071479487</v>
      </c>
    </row>
    <row r="111" spans="1:5" ht="15" thickBot="1">
      <c r="A111" s="50" t="s">
        <v>142</v>
      </c>
      <c r="B111" s="128">
        <v>21687.167320224002</v>
      </c>
      <c r="C111" s="70" t="str">
        <f t="shared" si="2"/>
        <v>D</v>
      </c>
      <c r="D111" s="75" t="str">
        <f>A2</f>
        <v>Diciembre 2025</v>
      </c>
      <c r="E111" s="76">
        <f t="shared" si="3"/>
        <v>21425.171776145999</v>
      </c>
    </row>
    <row r="112" spans="1:5">
      <c r="A112" s="50" t="s">
        <v>146</v>
      </c>
      <c r="B112" s="128">
        <v>19135.185415920001</v>
      </c>
    </row>
    <row r="113" spans="1:4">
      <c r="A113" s="50" t="s">
        <v>149</v>
      </c>
      <c r="B113" s="128">
        <v>20647.099124614</v>
      </c>
    </row>
    <row r="114" spans="1:4">
      <c r="A114" s="50" t="s">
        <v>151</v>
      </c>
      <c r="B114" s="128">
        <v>17617.823829015</v>
      </c>
    </row>
    <row r="115" spans="1:4">
      <c r="A115" s="50" t="s">
        <v>153</v>
      </c>
      <c r="B115" s="128">
        <v>18331.240276430999</v>
      </c>
      <c r="C115"/>
      <c r="D115"/>
    </row>
    <row r="116" spans="1:4">
      <c r="A116" s="50" t="s">
        <v>155</v>
      </c>
      <c r="B116" s="128">
        <v>20461.887536038001</v>
      </c>
      <c r="C116"/>
      <c r="D116"/>
    </row>
    <row r="117" spans="1:4">
      <c r="A117" s="50" t="s">
        <v>157</v>
      </c>
      <c r="B117" s="128">
        <v>21923.543041613</v>
      </c>
      <c r="C117"/>
      <c r="D117"/>
    </row>
    <row r="118" spans="1:4">
      <c r="A118" s="50" t="s">
        <v>162</v>
      </c>
      <c r="B118" s="128">
        <v>20684.700870992001</v>
      </c>
      <c r="C118"/>
      <c r="D118"/>
    </row>
    <row r="119" spans="1:4">
      <c r="A119" s="50" t="s">
        <v>164</v>
      </c>
      <c r="B119" s="128">
        <v>19414.721792527998</v>
      </c>
      <c r="C119"/>
      <c r="D119"/>
    </row>
    <row r="120" spans="1:4">
      <c r="A120" s="50" t="s">
        <v>166</v>
      </c>
      <c r="B120" s="128">
        <v>19129.860442087</v>
      </c>
      <c r="C120"/>
      <c r="D120"/>
    </row>
    <row r="121" spans="1:4">
      <c r="A121" s="50" t="s">
        <v>168</v>
      </c>
      <c r="B121" s="128">
        <v>19883.071479487</v>
      </c>
      <c r="C121"/>
      <c r="D121"/>
    </row>
    <row r="122" spans="1:4">
      <c r="A122" s="50" t="s">
        <v>170</v>
      </c>
      <c r="B122" s="128">
        <v>21425.171776145999</v>
      </c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48" t="s">
        <v>53</v>
      </c>
      <c r="B127" s="55" t="s">
        <v>9</v>
      </c>
      <c r="C127" s="48" t="s">
        <v>53</v>
      </c>
      <c r="D127" s="120" t="s">
        <v>8</v>
      </c>
    </row>
    <row r="128" spans="1:4">
      <c r="A128" s="56" t="s">
        <v>59</v>
      </c>
      <c r="B128" s="57"/>
      <c r="C128" s="48" t="s">
        <v>59</v>
      </c>
      <c r="D128" s="49"/>
    </row>
    <row r="129" spans="1:5">
      <c r="A129" s="50" t="s">
        <v>174</v>
      </c>
      <c r="B129" s="129">
        <v>38321.483</v>
      </c>
      <c r="C129" s="51">
        <v>1</v>
      </c>
      <c r="D129" s="129">
        <v>746.57871877599996</v>
      </c>
      <c r="E129" s="77">
        <f>MAX(D129:D159)</f>
        <v>792.94688195200001</v>
      </c>
    </row>
    <row r="130" spans="1:5">
      <c r="A130" s="50" t="s">
        <v>175</v>
      </c>
      <c r="B130" s="129">
        <v>38116.118000000002</v>
      </c>
      <c r="C130" s="51">
        <v>2</v>
      </c>
      <c r="D130" s="129">
        <v>767.15496344799999</v>
      </c>
    </row>
    <row r="131" spans="1:5">
      <c r="A131" s="50" t="s">
        <v>176</v>
      </c>
      <c r="B131" s="129">
        <v>38650.489000000001</v>
      </c>
      <c r="C131" s="51">
        <v>3</v>
      </c>
      <c r="D131" s="129">
        <v>767.56236306400001</v>
      </c>
    </row>
    <row r="132" spans="1:5">
      <c r="A132" s="50" t="s">
        <v>177</v>
      </c>
      <c r="B132" s="129">
        <v>38726.788999999997</v>
      </c>
      <c r="C132" s="51">
        <v>4</v>
      </c>
      <c r="D132" s="129">
        <v>792.94688195200001</v>
      </c>
    </row>
    <row r="133" spans="1:5">
      <c r="A133" s="50" t="s">
        <v>178</v>
      </c>
      <c r="B133" s="129">
        <v>35715.589</v>
      </c>
      <c r="C133" s="51">
        <v>5</v>
      </c>
      <c r="D133" s="129">
        <v>760.05725206399995</v>
      </c>
    </row>
    <row r="134" spans="1:5">
      <c r="A134" s="50" t="s">
        <v>179</v>
      </c>
      <c r="B134" s="129">
        <v>30432.646295999999</v>
      </c>
      <c r="C134" s="51">
        <v>6</v>
      </c>
      <c r="D134" s="129">
        <v>638.96649723200005</v>
      </c>
    </row>
    <row r="135" spans="1:5">
      <c r="A135" s="50" t="s">
        <v>180</v>
      </c>
      <c r="B135" s="129">
        <v>29388.324504</v>
      </c>
      <c r="C135" s="51">
        <v>7</v>
      </c>
      <c r="D135" s="129">
        <v>592.47257302399998</v>
      </c>
    </row>
    <row r="136" spans="1:5">
      <c r="A136" s="50" t="s">
        <v>181</v>
      </c>
      <c r="B136" s="129">
        <v>32033.383999999998</v>
      </c>
      <c r="C136" s="51">
        <v>8</v>
      </c>
      <c r="D136" s="129">
        <v>611.85722310400001</v>
      </c>
    </row>
    <row r="137" spans="1:5">
      <c r="A137" s="50" t="s">
        <v>182</v>
      </c>
      <c r="B137" s="129">
        <v>36614.648000000001</v>
      </c>
      <c r="C137" s="51">
        <v>9</v>
      </c>
      <c r="D137" s="129">
        <v>722.75882581600001</v>
      </c>
    </row>
    <row r="138" spans="1:5">
      <c r="A138" s="50" t="s">
        <v>183</v>
      </c>
      <c r="B138" s="129">
        <v>36936.506000000001</v>
      </c>
      <c r="C138" s="51">
        <v>10</v>
      </c>
      <c r="D138" s="129">
        <v>750.50382300000001</v>
      </c>
    </row>
    <row r="139" spans="1:5">
      <c r="A139" s="50" t="s">
        <v>184</v>
      </c>
      <c r="B139" s="129">
        <v>36898.847000000002</v>
      </c>
      <c r="C139" s="51">
        <v>11</v>
      </c>
      <c r="D139" s="129">
        <v>744.30422265599998</v>
      </c>
    </row>
    <row r="140" spans="1:5">
      <c r="A140" s="50" t="s">
        <v>185</v>
      </c>
      <c r="B140" s="129">
        <v>35075.747040000002</v>
      </c>
      <c r="C140" s="51">
        <v>12</v>
      </c>
      <c r="D140" s="129">
        <v>743.89597793600001</v>
      </c>
    </row>
    <row r="141" spans="1:5">
      <c r="A141" s="50" t="s">
        <v>186</v>
      </c>
      <c r="B141" s="129">
        <v>30605.511984000001</v>
      </c>
      <c r="C141" s="51">
        <v>13</v>
      </c>
      <c r="D141" s="129">
        <v>645.584240088</v>
      </c>
    </row>
    <row r="142" spans="1:5">
      <c r="A142" s="50" t="s">
        <v>187</v>
      </c>
      <c r="B142" s="129">
        <v>31375.043000000001</v>
      </c>
      <c r="C142" s="51">
        <v>14</v>
      </c>
      <c r="D142" s="129">
        <v>618.75305258399999</v>
      </c>
    </row>
    <row r="143" spans="1:5">
      <c r="A143" s="50" t="s">
        <v>188</v>
      </c>
      <c r="B143" s="129">
        <v>36461.424039999998</v>
      </c>
      <c r="C143" s="51">
        <v>15</v>
      </c>
      <c r="D143" s="129">
        <v>730.16336210400004</v>
      </c>
    </row>
    <row r="144" spans="1:5">
      <c r="A144" s="50" t="s">
        <v>189</v>
      </c>
      <c r="B144" s="129">
        <v>37379.605479999998</v>
      </c>
      <c r="C144" s="51">
        <v>16</v>
      </c>
      <c r="D144" s="129">
        <v>760.01562905000003</v>
      </c>
    </row>
    <row r="145" spans="1:5">
      <c r="A145" s="50" t="s">
        <v>190</v>
      </c>
      <c r="B145" s="129">
        <v>36645.671479999997</v>
      </c>
      <c r="C145" s="51">
        <v>17</v>
      </c>
      <c r="D145" s="129">
        <v>739.36991404800006</v>
      </c>
    </row>
    <row r="146" spans="1:5">
      <c r="A146" s="50" t="s">
        <v>191</v>
      </c>
      <c r="B146" s="129">
        <v>36520.801504000003</v>
      </c>
      <c r="C146" s="51">
        <v>18</v>
      </c>
      <c r="D146" s="129">
        <v>736.94488114399996</v>
      </c>
    </row>
    <row r="147" spans="1:5">
      <c r="A147" s="50" t="s">
        <v>192</v>
      </c>
      <c r="B147" s="129">
        <v>34589.057000000001</v>
      </c>
      <c r="C147" s="51">
        <v>19</v>
      </c>
      <c r="D147" s="129">
        <v>732.82153027200002</v>
      </c>
    </row>
    <row r="148" spans="1:5">
      <c r="A148" s="50" t="s">
        <v>193</v>
      </c>
      <c r="B148" s="129">
        <v>31303.571</v>
      </c>
      <c r="C148" s="51">
        <v>20</v>
      </c>
      <c r="D148" s="129">
        <v>651.14548471199998</v>
      </c>
    </row>
    <row r="149" spans="1:5">
      <c r="A149" s="50" t="s">
        <v>194</v>
      </c>
      <c r="B149" s="129">
        <v>32127.635999999999</v>
      </c>
      <c r="C149" s="51">
        <v>21</v>
      </c>
      <c r="D149" s="129">
        <v>630.28970864799999</v>
      </c>
    </row>
    <row r="150" spans="1:5">
      <c r="A150" s="50" t="s">
        <v>195</v>
      </c>
      <c r="B150" s="129">
        <v>36350.571000000004</v>
      </c>
      <c r="C150" s="51">
        <v>22</v>
      </c>
      <c r="D150" s="129">
        <v>726.96723468799996</v>
      </c>
    </row>
    <row r="151" spans="1:5">
      <c r="A151" s="50" t="s">
        <v>196</v>
      </c>
      <c r="B151" s="129">
        <v>35595.608999999997</v>
      </c>
      <c r="C151" s="51">
        <v>23</v>
      </c>
      <c r="D151" s="129">
        <v>733.289152704</v>
      </c>
    </row>
    <row r="152" spans="1:5">
      <c r="A152" s="50" t="s">
        <v>197</v>
      </c>
      <c r="B152" s="129">
        <v>31849.846016</v>
      </c>
      <c r="C152" s="51">
        <v>24</v>
      </c>
      <c r="D152" s="129">
        <v>642.11400181600004</v>
      </c>
    </row>
    <row r="153" spans="1:5">
      <c r="A153" s="50" t="s">
        <v>198</v>
      </c>
      <c r="B153" s="129">
        <v>29220.681</v>
      </c>
      <c r="C153" s="51">
        <v>25</v>
      </c>
      <c r="D153" s="129">
        <v>571.43114947200002</v>
      </c>
    </row>
    <row r="154" spans="1:5">
      <c r="A154" s="50" t="s">
        <v>199</v>
      </c>
      <c r="B154" s="129">
        <v>32836.392</v>
      </c>
      <c r="C154" s="51">
        <v>26</v>
      </c>
      <c r="D154" s="129">
        <v>642.36715023199997</v>
      </c>
    </row>
    <row r="155" spans="1:5">
      <c r="A155" s="50" t="s">
        <v>200</v>
      </c>
      <c r="B155" s="129">
        <v>31749.297999999999</v>
      </c>
      <c r="C155" s="51">
        <v>27</v>
      </c>
      <c r="D155" s="129">
        <v>636.02660140800003</v>
      </c>
    </row>
    <row r="156" spans="1:5">
      <c r="A156" s="50" t="s">
        <v>201</v>
      </c>
      <c r="B156" s="129">
        <v>30709.987000000001</v>
      </c>
      <c r="C156" s="51">
        <v>28</v>
      </c>
      <c r="D156" s="129">
        <v>599.78243284799998</v>
      </c>
    </row>
    <row r="157" spans="1:5">
      <c r="A157" s="50" t="s">
        <v>202</v>
      </c>
      <c r="B157" s="129">
        <v>33940.072999999997</v>
      </c>
      <c r="C157" s="51">
        <v>29</v>
      </c>
      <c r="D157" s="129">
        <v>670.47203400800004</v>
      </c>
      <c r="E157"/>
    </row>
    <row r="158" spans="1:5">
      <c r="A158" s="50" t="s">
        <v>203</v>
      </c>
      <c r="B158" s="129">
        <v>34071.601000000002</v>
      </c>
      <c r="C158" s="51">
        <v>30</v>
      </c>
      <c r="D158" s="129">
        <v>678.91976588</v>
      </c>
      <c r="E158"/>
    </row>
    <row r="159" spans="1:5">
      <c r="A159" s="50" t="s">
        <v>171</v>
      </c>
      <c r="B159" s="129">
        <v>32013.560504000001</v>
      </c>
      <c r="C159" s="51">
        <v>31</v>
      </c>
      <c r="D159" s="129">
        <v>638.85806836799998</v>
      </c>
      <c r="E159"/>
    </row>
    <row r="160" spans="1:5">
      <c r="A160"/>
      <c r="C160"/>
      <c r="D160" s="78">
        <v>768</v>
      </c>
      <c r="E160" s="108">
        <f>(MAX(D129:D159)/D160-1)*100</f>
        <v>3.248291920833335</v>
      </c>
    </row>
    <row r="161" spans="1:5">
      <c r="A161"/>
      <c r="B161"/>
      <c r="C161"/>
      <c r="D161"/>
      <c r="E161" s="79"/>
    </row>
    <row r="162" spans="1:5">
      <c r="E162" s="77"/>
    </row>
    <row r="163" spans="1:5">
      <c r="A163" s="48" t="s">
        <v>65</v>
      </c>
      <c r="B163" s="137" t="s">
        <v>13</v>
      </c>
      <c r="C163" s="138"/>
      <c r="D163"/>
      <c r="E163" s="79"/>
    </row>
    <row r="164" spans="1:5">
      <c r="A164" s="48" t="s">
        <v>53</v>
      </c>
      <c r="B164" s="120" t="s">
        <v>63</v>
      </c>
      <c r="C164" s="120" t="s">
        <v>64</v>
      </c>
      <c r="D164"/>
      <c r="E164" s="79"/>
    </row>
    <row r="165" spans="1:5">
      <c r="A165" s="48" t="s">
        <v>51</v>
      </c>
      <c r="B165" s="49"/>
      <c r="C165" s="49"/>
      <c r="D165"/>
      <c r="E165" s="79"/>
    </row>
    <row r="166" spans="1:5">
      <c r="A166" s="50" t="s">
        <v>170</v>
      </c>
      <c r="B166" s="128">
        <v>38376</v>
      </c>
      <c r="C166" s="130" t="s">
        <v>209</v>
      </c>
      <c r="D166" s="78">
        <v>37880</v>
      </c>
      <c r="E166" s="108">
        <f>(B166/D166-1)*100</f>
        <v>1.3093980992608278</v>
      </c>
    </row>
    <row r="167" spans="1:5">
      <c r="A167"/>
      <c r="B167"/>
      <c r="C167"/>
    </row>
    <row r="169" spans="1:5">
      <c r="A169" s="48" t="s">
        <v>65</v>
      </c>
      <c r="B169" s="137" t="s">
        <v>13</v>
      </c>
      <c r="C169" s="141"/>
      <c r="D169" s="137" t="s">
        <v>14</v>
      </c>
      <c r="E169" s="138"/>
    </row>
    <row r="170" spans="1:5">
      <c r="A170" s="48" t="s">
        <v>53</v>
      </c>
      <c r="B170" s="120" t="s">
        <v>63</v>
      </c>
      <c r="C170" s="120" t="s">
        <v>64</v>
      </c>
      <c r="D170" s="120" t="s">
        <v>63</v>
      </c>
      <c r="E170" s="120" t="s">
        <v>64</v>
      </c>
    </row>
    <row r="171" spans="1:5">
      <c r="A171" s="48" t="s">
        <v>66</v>
      </c>
      <c r="B171" s="49"/>
      <c r="C171" s="49"/>
      <c r="D171" s="49"/>
      <c r="E171" s="49"/>
    </row>
    <row r="172" spans="1:5">
      <c r="A172" s="51">
        <v>2023</v>
      </c>
      <c r="B172" s="128">
        <v>39101</v>
      </c>
      <c r="C172" s="130" t="s">
        <v>115</v>
      </c>
      <c r="D172" s="128">
        <v>37278</v>
      </c>
      <c r="E172" s="130" t="s">
        <v>121</v>
      </c>
    </row>
    <row r="173" spans="1:5">
      <c r="A173" s="51">
        <v>2024</v>
      </c>
      <c r="B173" s="128">
        <v>38272</v>
      </c>
      <c r="C173" s="130" t="s">
        <v>129</v>
      </c>
      <c r="D173" s="128">
        <v>36184</v>
      </c>
      <c r="E173" s="130" t="s">
        <v>136</v>
      </c>
    </row>
    <row r="174" spans="1:5">
      <c r="A174" s="51">
        <v>2025</v>
      </c>
      <c r="B174" s="128">
        <v>40070</v>
      </c>
      <c r="C174" s="130" t="s">
        <v>147</v>
      </c>
      <c r="D174" s="128">
        <v>37946</v>
      </c>
      <c r="E174" s="130" t="s">
        <v>161</v>
      </c>
    </row>
    <row r="176" spans="1:5">
      <c r="A176"/>
      <c r="B176"/>
      <c r="C176"/>
      <c r="D176"/>
      <c r="E176"/>
    </row>
    <row r="177" spans="1:6">
      <c r="A177" s="48" t="s">
        <v>65</v>
      </c>
      <c r="B177" s="137" t="s">
        <v>13</v>
      </c>
      <c r="C177" s="141"/>
      <c r="D177" s="137" t="s">
        <v>14</v>
      </c>
      <c r="E177" s="138"/>
    </row>
    <row r="178" spans="1:6">
      <c r="A178" s="48" t="s">
        <v>53</v>
      </c>
      <c r="B178" s="120" t="s">
        <v>63</v>
      </c>
      <c r="C178" s="120" t="s">
        <v>64</v>
      </c>
      <c r="D178" s="120" t="s">
        <v>63</v>
      </c>
      <c r="E178" s="120" t="s">
        <v>64</v>
      </c>
    </row>
    <row r="179" spans="1:6">
      <c r="A179"/>
      <c r="B179" s="128">
        <v>45450</v>
      </c>
      <c r="C179" s="130" t="s">
        <v>67</v>
      </c>
      <c r="D179" s="128">
        <v>41318</v>
      </c>
      <c r="E179" s="130" t="s">
        <v>68</v>
      </c>
    </row>
    <row r="180" spans="1:6">
      <c r="A180"/>
      <c r="B180"/>
      <c r="C180"/>
      <c r="D180"/>
      <c r="E180"/>
    </row>
    <row r="181" spans="1:6" ht="15">
      <c r="A181" s="37"/>
      <c r="B181" s="38"/>
      <c r="C181" s="38"/>
      <c r="D181" s="38"/>
      <c r="E181" s="38"/>
      <c r="F181" s="38"/>
    </row>
    <row r="182" spans="1:6" ht="35.1" customHeight="1">
      <c r="A182" s="47"/>
      <c r="B182" s="67" t="s">
        <v>14</v>
      </c>
      <c r="C182" s="67" t="s">
        <v>13</v>
      </c>
      <c r="D182" s="67" t="s">
        <v>12</v>
      </c>
      <c r="E182" s="67" t="s">
        <v>11</v>
      </c>
    </row>
    <row r="183" spans="1:6">
      <c r="A183" s="60" t="s">
        <v>69</v>
      </c>
      <c r="B183" s="61">
        <f>D179</f>
        <v>41318</v>
      </c>
      <c r="C183" s="61">
        <f>B179</f>
        <v>45450</v>
      </c>
      <c r="D183" s="62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62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0"/>
      <c r="B184" s="61"/>
      <c r="C184" s="61"/>
      <c r="D184" s="62"/>
      <c r="E184" s="62"/>
    </row>
    <row r="185" spans="1:6">
      <c r="A185" s="63">
        <f>A173</f>
        <v>2024</v>
      </c>
      <c r="B185" s="61">
        <f>D173</f>
        <v>36184</v>
      </c>
      <c r="C185" s="61">
        <f>B173</f>
        <v>38272</v>
      </c>
      <c r="D185" s="62" t="str">
        <f>MID(Dat_01!E173,1,2)+0&amp;" "&amp;TEXT(DATE(MID(Dat_01!E173,7,4),MID(Dat_01!E173,4,2),MID(Dat_01!E173,1,2)),"mmmm")&amp;" ("&amp;MID(Dat_01!E173,12,16)&amp;" h)"</f>
        <v>30 julio (14:41 h)</v>
      </c>
      <c r="E185" s="62" t="str">
        <f>MID(Dat_01!C173,1,2)+0&amp;" "&amp;TEXT(DATE(MID(Dat_01!C173,7,4),MID(Dat_01!C173,4,2),MID(Dat_01!C173,1,2)),"mmmm")&amp;" ("&amp;MID(Dat_01!C173,12,16)&amp;" h)"</f>
        <v>9 enero (20:56 h)</v>
      </c>
    </row>
    <row r="186" spans="1:6">
      <c r="A186" s="63">
        <f>A174</f>
        <v>2025</v>
      </c>
      <c r="B186" s="61">
        <f>D174</f>
        <v>37946</v>
      </c>
      <c r="C186" s="61">
        <f>B174</f>
        <v>40070</v>
      </c>
      <c r="D186" s="62" t="str">
        <f>MID(Dat_01!E174,1,2)+0&amp;" "&amp;TEXT(DATE(MID(Dat_01!E174,7,4),MID(Dat_01!E174,4,2),MID(Dat_01!E174,1,2)),"mmmm")&amp;" ("&amp;MID(Dat_01!E174,12,16)&amp;" h)"</f>
        <v>2 julio (14:30 h)</v>
      </c>
      <c r="E186" s="62" t="str">
        <f>MID(Dat_01!C174,1,2)+0&amp;" "&amp;TEXT(DATE(MID(Dat_01!C174,7,4),MID(Dat_01!C174,4,2),MID(Dat_01!C174,1,2)),"mmmm")&amp;" ("&amp;MID(Dat_01!C174,12,16)&amp;" h)"</f>
        <v>15 enero (20:57 h)</v>
      </c>
    </row>
    <row r="187" spans="1:6">
      <c r="A187" s="64" t="str">
        <f>LOWER(MID(A166,1,3))&amp;"-"&amp;MID(A174,3,2)</f>
        <v>dic-25</v>
      </c>
      <c r="B187" s="65" t="str">
        <f>IF(B163="Invierno","",B166)</f>
        <v/>
      </c>
      <c r="C187" s="65">
        <f>IF(B163="Invierno",B166,"")</f>
        <v>38376</v>
      </c>
      <c r="D187" s="66" t="str">
        <f>IF(B187="","",MID(Dat_01!C166,1,2)+0&amp;" "&amp;TEXT(DATE(MID(Dat_01!C166,7,4),MID(Dat_01!C166,4,2),MID(Dat_01!C166,1,2)),"mmmm")&amp;" ("&amp;MID(Dat_01!C166,12,16)&amp;" h)")</f>
        <v/>
      </c>
      <c r="E187" s="66" t="str">
        <f>IF(C187="","",MID(Dat_01!C166,1,2)+0&amp;" "&amp;TEXT(DATE(MID(Dat_01!C166,7,4),MID(Dat_01!C166,4,2),MID(Dat_01!C166,1,2)),"mmmm")&amp;" ("&amp;MID(Dat_01!C166,12,16)&amp;" h)")</f>
        <v>1 diciembre (20:41 h)</v>
      </c>
    </row>
    <row r="188" spans="1:6" ht="15">
      <c r="D188" s="113"/>
      <c r="E188" s="113" t="str">
        <f>CONCATENATE(MID(E187,1,FIND(" ",E187)+3)," ",MID(E187,FIND("(",E187)+1,7))</f>
        <v>1 dic 20:41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1:N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2026-01-20T09:47:38Z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